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defaultThemeVersion="124226"/>
  <mc:AlternateContent xmlns:mc="http://schemas.openxmlformats.org/markup-compatibility/2006">
    <mc:Choice Requires="x15">
      <x15ac:absPath xmlns:x15ac="http://schemas.microsoft.com/office/spreadsheetml/2010/11/ac" url="D:\archive\Projets Suivis\_Inventaires\Revues\contrib revue CLRTAP\revue_2017\4_TC\TC for KZ\Agri\"/>
    </mc:Choice>
  </mc:AlternateContent>
  <bookViews>
    <workbookView xWindow="0" yWindow="312" windowWidth="20119" windowHeight="7064" firstSheet="1" activeTab="1"/>
  </bookViews>
  <sheets>
    <sheet name="read me" sheetId="2" r:id="rId1"/>
    <sheet name="TC summary " sheetId="1" r:id="rId2"/>
    <sheet name="calculation details" sheetId="3" r:id="rId3"/>
    <sheet name="Tabelle4" sheetId="4" r:id="rId4"/>
    <sheet name="Summary table for all TC " sheetId="5" r:id="rId5"/>
  </sheets>
  <definedNames>
    <definedName name="_ftn1" localSheetId="1">'TC summary '!#REF!</definedName>
    <definedName name="_ftnref1" localSheetId="1">'TC summary '!#REF!</definedName>
    <definedName name="_Ref477429670" localSheetId="1">'TC summary '!#REF!</definedName>
    <definedName name="_Toc477866880" localSheetId="1">'TC summary '!#REF!</definedName>
  </definedNames>
  <calcPr calcId="171027"/>
</workbook>
</file>

<file path=xl/calcChain.xml><?xml version="1.0" encoding="utf-8"?>
<calcChain xmlns="http://schemas.openxmlformats.org/spreadsheetml/2006/main">
  <c r="E23" i="5" l="1"/>
  <c r="E50" i="5"/>
  <c r="E41" i="5"/>
  <c r="E32" i="5"/>
  <c r="E14" i="5"/>
  <c r="I89" i="3" l="1"/>
  <c r="I88" i="3"/>
  <c r="I87" i="3"/>
  <c r="I86" i="3"/>
  <c r="I85" i="3"/>
  <c r="I84" i="3"/>
  <c r="I83" i="3"/>
  <c r="I65" i="3" s="1"/>
  <c r="I82" i="3"/>
  <c r="I81" i="3"/>
  <c r="I80" i="3"/>
  <c r="I79" i="3"/>
  <c r="I78" i="3"/>
  <c r="I77" i="3"/>
  <c r="I71" i="3"/>
  <c r="J71" i="3" s="1"/>
  <c r="J72" i="3" s="1"/>
  <c r="I70" i="3"/>
  <c r="O70" i="3" s="1"/>
  <c r="I69" i="3"/>
  <c r="O69" i="3" s="1"/>
  <c r="I68" i="3"/>
  <c r="M68" i="3" s="1"/>
  <c r="H67" i="3"/>
  <c r="O67" i="3" s="1"/>
  <c r="G67" i="3"/>
  <c r="N67" i="3" s="1"/>
  <c r="F67" i="3"/>
  <c r="L67" i="3" s="1"/>
  <c r="E67" i="3"/>
  <c r="M67" i="3" s="1"/>
  <c r="D67" i="3"/>
  <c r="J67" i="3" s="1"/>
  <c r="C67" i="3"/>
  <c r="K67" i="3" s="1"/>
  <c r="O66" i="3"/>
  <c r="N66" i="3"/>
  <c r="M66" i="3"/>
  <c r="L66" i="3"/>
  <c r="K66" i="3"/>
  <c r="D66" i="3"/>
  <c r="J66" i="3" s="1"/>
  <c r="O64" i="3"/>
  <c r="N64" i="3"/>
  <c r="M64" i="3"/>
  <c r="L64" i="3"/>
  <c r="K64" i="3"/>
  <c r="J64" i="3"/>
  <c r="I63" i="3"/>
  <c r="K62" i="3"/>
  <c r="H62" i="3"/>
  <c r="O62" i="3" s="1"/>
  <c r="G62" i="3"/>
  <c r="N62" i="3" s="1"/>
  <c r="F62" i="3"/>
  <c r="L62" i="3" s="1"/>
  <c r="E62" i="3"/>
  <c r="M62" i="3" s="1"/>
  <c r="D62" i="3"/>
  <c r="J62" i="3" s="1"/>
  <c r="O61" i="3"/>
  <c r="N61" i="3"/>
  <c r="M61" i="3"/>
  <c r="L61" i="3"/>
  <c r="K61" i="3"/>
  <c r="J61" i="3"/>
  <c r="O60" i="3"/>
  <c r="N60" i="3"/>
  <c r="M60" i="3"/>
  <c r="L60" i="3"/>
  <c r="K60" i="3"/>
  <c r="J60" i="3"/>
  <c r="O59" i="3"/>
  <c r="N59" i="3"/>
  <c r="M59" i="3"/>
  <c r="L59" i="3"/>
  <c r="K59" i="3"/>
  <c r="D59" i="3"/>
  <c r="J59" i="3" s="1"/>
  <c r="O58" i="3"/>
  <c r="N58" i="3"/>
  <c r="M58" i="3"/>
  <c r="L58" i="3"/>
  <c r="K58" i="3"/>
  <c r="D58" i="3"/>
  <c r="J58" i="3" s="1"/>
  <c r="H44" i="3"/>
  <c r="H26" i="3" s="1"/>
  <c r="H43" i="3"/>
  <c r="H42" i="3"/>
  <c r="H41" i="3"/>
  <c r="H24" i="3" s="1"/>
  <c r="H33" i="3"/>
  <c r="N33" i="3" s="1"/>
  <c r="H32" i="3"/>
  <c r="N32" i="3" s="1"/>
  <c r="H31" i="3"/>
  <c r="N31" i="3" s="1"/>
  <c r="N30" i="3"/>
  <c r="M30" i="3"/>
  <c r="L30" i="3"/>
  <c r="K30" i="3"/>
  <c r="J30" i="3"/>
  <c r="I30" i="3"/>
  <c r="H29" i="3"/>
  <c r="L29" i="3" s="1"/>
  <c r="I14" i="3" s="1"/>
  <c r="G29" i="3"/>
  <c r="E29" i="3"/>
  <c r="K29" i="3" s="1"/>
  <c r="H14" i="3" s="1"/>
  <c r="D29" i="3"/>
  <c r="F29" i="3" s="1"/>
  <c r="C29" i="3"/>
  <c r="B29" i="3"/>
  <c r="N28" i="3"/>
  <c r="E13" i="3" s="1"/>
  <c r="H28" i="3"/>
  <c r="M28" i="3" s="1"/>
  <c r="J13" i="3" s="1"/>
  <c r="C28" i="3"/>
  <c r="N27" i="3"/>
  <c r="E12" i="3" s="1"/>
  <c r="H27" i="3"/>
  <c r="M27" i="3" s="1"/>
  <c r="J12" i="3" s="1"/>
  <c r="H25" i="3"/>
  <c r="K25" i="3" s="1"/>
  <c r="H9" i="3" s="1"/>
  <c r="G24" i="3"/>
  <c r="F24" i="3"/>
  <c r="E24" i="3"/>
  <c r="D24" i="3"/>
  <c r="C24" i="3"/>
  <c r="H22" i="3"/>
  <c r="M22" i="3" s="1"/>
  <c r="J7" i="3" s="1"/>
  <c r="M21" i="3"/>
  <c r="J6" i="3" s="1"/>
  <c r="H21" i="3"/>
  <c r="L21" i="3" s="1"/>
  <c r="I6" i="3" s="1"/>
  <c r="C21" i="3"/>
  <c r="H20" i="3"/>
  <c r="L20" i="3" s="1"/>
  <c r="C20" i="3"/>
  <c r="E49" i="5"/>
  <c r="E48" i="5"/>
  <c r="E39" i="5"/>
  <c r="E40" i="5" s="1"/>
  <c r="E30" i="5"/>
  <c r="E31" i="5" s="1"/>
  <c r="E21" i="5"/>
  <c r="E22" i="5" s="1"/>
  <c r="E12" i="5"/>
  <c r="E13" i="5" s="1"/>
  <c r="L26" i="3" l="1"/>
  <c r="I11" i="3" s="1"/>
  <c r="I26" i="3"/>
  <c r="D11" i="3" s="1"/>
  <c r="M26" i="3"/>
  <c r="J11" i="3" s="1"/>
  <c r="K26" i="3"/>
  <c r="H11" i="3" s="1"/>
  <c r="I20" i="3"/>
  <c r="D5" i="3" s="1"/>
  <c r="J68" i="3"/>
  <c r="K20" i="3"/>
  <c r="H5" i="3" s="1"/>
  <c r="I21" i="3"/>
  <c r="D6" i="3" s="1"/>
  <c r="J22" i="3"/>
  <c r="G7" i="3" s="1"/>
  <c r="L68" i="3"/>
  <c r="M20" i="3"/>
  <c r="K21" i="3"/>
  <c r="H6" i="3" s="1"/>
  <c r="N22" i="3"/>
  <c r="E7" i="3" s="1"/>
  <c r="J27" i="3"/>
  <c r="G12" i="3" s="1"/>
  <c r="J28" i="3"/>
  <c r="G13" i="3" s="1"/>
  <c r="M29" i="3"/>
  <c r="J14" i="3" s="1"/>
  <c r="I29" i="3"/>
  <c r="D14" i="3" s="1"/>
  <c r="H23" i="3"/>
  <c r="J23" i="3" s="1"/>
  <c r="G10" i="3" s="1"/>
  <c r="N68" i="3"/>
  <c r="I91" i="3"/>
  <c r="O65" i="3"/>
  <c r="K65" i="3"/>
  <c r="N65" i="3"/>
  <c r="J65" i="3"/>
  <c r="J73" i="3" s="1"/>
  <c r="M65" i="3"/>
  <c r="L65" i="3"/>
  <c r="N73" i="3"/>
  <c r="I73" i="3"/>
  <c r="M63" i="3"/>
  <c r="M73" i="3" s="1"/>
  <c r="O71" i="3"/>
  <c r="O72" i="3" s="1"/>
  <c r="J63" i="3"/>
  <c r="N63" i="3"/>
  <c r="K68" i="3"/>
  <c r="O68" i="3"/>
  <c r="K63" i="3"/>
  <c r="K73" i="3" s="1"/>
  <c r="O63" i="3"/>
  <c r="L63" i="3"/>
  <c r="L73" i="3" s="1"/>
  <c r="N23" i="3"/>
  <c r="E10" i="3" s="1"/>
  <c r="M23" i="3"/>
  <c r="J10" i="3" s="1"/>
  <c r="I23" i="3"/>
  <c r="D10" i="3" s="1"/>
  <c r="L23" i="3"/>
  <c r="I10" i="3" s="1"/>
  <c r="I5" i="3"/>
  <c r="N24" i="3"/>
  <c r="E8" i="3" s="1"/>
  <c r="J24" i="3"/>
  <c r="G8" i="3" s="1"/>
  <c r="M24" i="3"/>
  <c r="J8" i="3" s="1"/>
  <c r="I24" i="3"/>
  <c r="D8" i="3" s="1"/>
  <c r="L24" i="3"/>
  <c r="I8" i="3" s="1"/>
  <c r="K24" i="3"/>
  <c r="H8" i="3" s="1"/>
  <c r="N34" i="3"/>
  <c r="E15" i="3" s="1"/>
  <c r="L25" i="3"/>
  <c r="I9" i="3" s="1"/>
  <c r="J5" i="3"/>
  <c r="J20" i="3"/>
  <c r="N20" i="3"/>
  <c r="J21" i="3"/>
  <c r="G6" i="3" s="1"/>
  <c r="N21" i="3"/>
  <c r="E6" i="3" s="1"/>
  <c r="K22" i="3"/>
  <c r="H7" i="3" s="1"/>
  <c r="I25" i="3"/>
  <c r="D9" i="3" s="1"/>
  <c r="M25" i="3"/>
  <c r="J9" i="3" s="1"/>
  <c r="J26" i="3"/>
  <c r="G11" i="3" s="1"/>
  <c r="N26" i="3"/>
  <c r="E11" i="3" s="1"/>
  <c r="K27" i="3"/>
  <c r="H12" i="3" s="1"/>
  <c r="K28" i="3"/>
  <c r="H13" i="3" s="1"/>
  <c r="J29" i="3"/>
  <c r="G14" i="3" s="1"/>
  <c r="N29" i="3"/>
  <c r="E14" i="3" s="1"/>
  <c r="I33" i="3"/>
  <c r="I34" i="3" s="1"/>
  <c r="D15" i="3" s="1"/>
  <c r="H35" i="3"/>
  <c r="L22" i="3"/>
  <c r="I7" i="3" s="1"/>
  <c r="J25" i="3"/>
  <c r="G9" i="3" s="1"/>
  <c r="N25" i="3"/>
  <c r="E9" i="3" s="1"/>
  <c r="L27" i="3"/>
  <c r="I12" i="3" s="1"/>
  <c r="L28" i="3"/>
  <c r="I13" i="3" s="1"/>
  <c r="I22" i="3"/>
  <c r="D7" i="3" s="1"/>
  <c r="I27" i="3"/>
  <c r="D12" i="3" s="1"/>
  <c r="I28" i="3"/>
  <c r="D13" i="3" s="1"/>
  <c r="I14" i="4"/>
  <c r="H14" i="4"/>
  <c r="G14" i="4"/>
  <c r="F14" i="4"/>
  <c r="D14" i="4"/>
  <c r="I6" i="4"/>
  <c r="H6" i="4"/>
  <c r="G6" i="4"/>
  <c r="F6" i="4"/>
  <c r="D6" i="4"/>
  <c r="I22" i="4"/>
  <c r="H22" i="4"/>
  <c r="G22" i="4"/>
  <c r="F22" i="4"/>
  <c r="D22" i="4"/>
  <c r="O73" i="3" l="1"/>
  <c r="K23" i="3"/>
  <c r="H10" i="3" s="1"/>
  <c r="N35" i="3"/>
  <c r="E5" i="3"/>
  <c r="I35" i="3"/>
  <c r="L35" i="3"/>
  <c r="K35" i="3"/>
  <c r="J35" i="3"/>
  <c r="G5" i="3"/>
  <c r="M35" i="3"/>
</calcChain>
</file>

<file path=xl/sharedStrings.xml><?xml version="1.0" encoding="utf-8"?>
<sst xmlns="http://schemas.openxmlformats.org/spreadsheetml/2006/main" count="371" uniqueCount="158">
  <si>
    <t>2.              The methods for calculating the technical corrections are set up in the “Guidance on technical corrections” and are based on the basic adjustment methods referred in the revised UNECE Reporting Guidelines and UNFCCC Adjustment guidance[1] and use the EMEP/EEA Inventory guidebook as a reference for methods and emission factors.</t>
  </si>
  <si>
    <t>Gases:</t>
  </si>
  <si>
    <t>NH3</t>
  </si>
  <si>
    <t xml:space="preserve">Reviewed by (LR): </t>
  </si>
  <si>
    <t>The underlying problem:</t>
  </si>
  <si>
    <t>The rationale for the corrected estimate:</t>
  </si>
  <si>
    <t>Summarise the methodology used:</t>
  </si>
  <si>
    <t>Year</t>
  </si>
  <si>
    <t>NOx</t>
  </si>
  <si>
    <t>SO2</t>
  </si>
  <si>
    <t>NMVOC</t>
  </si>
  <si>
    <t>PM2.5</t>
  </si>
  <si>
    <t>yes</t>
  </si>
  <si>
    <t>no</t>
  </si>
  <si>
    <t>[1] Technical guidance on methodologies for adjustments under Article 5, paragraph 2, of the Kyoto Protocol</t>
  </si>
  <si>
    <t>AT-NH3-1-2017</t>
  </si>
  <si>
    <t>Revised Estimate received from country kt)</t>
  </si>
  <si>
    <t xml:space="preserve">3.      LR will send excel file with calculated TC to Party for comments </t>
  </si>
  <si>
    <t xml:space="preserve">4.      The TC summary will be included in RR as Annex .  The position of Party on calculated TC will be reflcetede in RR in general section.  </t>
  </si>
  <si>
    <t>Party:</t>
  </si>
  <si>
    <t>Category:</t>
  </si>
  <si>
    <t>Was the Revised Estimate accepted by the ERT?</t>
  </si>
  <si>
    <t>Was a Revised Estimate received from the Party?</t>
  </si>
  <si>
    <t>Was the Technical Correction accepted by the Party?</t>
  </si>
  <si>
    <t>Technical Correction calculated by ERT (kt)</t>
  </si>
  <si>
    <t>Original estimate reported by Party (kt)</t>
  </si>
  <si>
    <r>
      <t xml:space="preserve">1.              The ERT calculates technical corrections for signifcant  under- and overestimates of inventory data of </t>
    </r>
    <r>
      <rPr>
        <sz val="11"/>
        <color rgb="FFFF0000"/>
        <rFont val="Calibri"/>
        <family val="2"/>
        <scheme val="minor"/>
      </rPr>
      <t>country.</t>
    </r>
    <r>
      <rPr>
        <sz val="11"/>
        <color theme="1"/>
        <rFont val="Calibri"/>
        <family val="2"/>
        <scheme val="minor"/>
      </rPr>
      <t xml:space="preserve"> </t>
    </r>
  </si>
  <si>
    <t xml:space="preserve">Completed by (SE) : </t>
  </si>
  <si>
    <t xml:space="preserve">Completed by date : </t>
  </si>
  <si>
    <t>EXAMPLE</t>
  </si>
  <si>
    <t xml:space="preserve"> Technical corrections deemed necessary by the ERT and revised estimates provided by Party </t>
  </si>
  <si>
    <t>MT-NH3-1-2017</t>
  </si>
  <si>
    <t>Description</t>
  </si>
  <si>
    <t>Reference</t>
  </si>
  <si>
    <t>Pollutant estimates (kt)</t>
  </si>
  <si>
    <t xml:space="preserve">National total (row 141) including revised estimates and technical corrections accepted by MS </t>
  </si>
  <si>
    <t>Calculated using data above</t>
  </si>
  <si>
    <t>National total (row 141) including revised estimates and technical corrections accepted by MS</t>
  </si>
  <si>
    <t>National total as reproted 2017(row 141)</t>
  </si>
  <si>
    <t>Difference between original estimate and revised estimates provided by Party and accepted by the ERT</t>
  </si>
  <si>
    <t>Difference between original estimate and technical correction deemed necessary by the  ERT</t>
  </si>
  <si>
    <t>Summary table to be included in RR</t>
  </si>
  <si>
    <t xml:space="preserve">Include only pollutans for which TC have been calcualted and national totals changed </t>
  </si>
  <si>
    <r>
      <t>Kyrgyzstan</t>
    </r>
    <r>
      <rPr>
        <sz val="11"/>
        <color rgb="FF0070C0"/>
        <rFont val="Times New Roman"/>
        <family val="1"/>
      </rPr>
      <t xml:space="preserve"> </t>
    </r>
  </si>
  <si>
    <t xml:space="preserve">3B - Manure management </t>
  </si>
  <si>
    <t>Hakam Al-Hanbali</t>
  </si>
  <si>
    <t>Jean Pierre Chang</t>
  </si>
  <si>
    <t>Use of the 2016GB default emission factors</t>
  </si>
  <si>
    <t>PM10</t>
  </si>
  <si>
    <t>Yes</t>
  </si>
  <si>
    <t>Расчет выбросов от скота и птицы на ЕТР за 2014 год</t>
  </si>
  <si>
    <t>Наименование</t>
  </si>
  <si>
    <t>Удельный выброс  NH3, кг на одну голову в год (Гайдбук 2013)</t>
  </si>
  <si>
    <t>Удельный выброс NOx, кг на одну голову в год (Гайдбук 2013)</t>
  </si>
  <si>
    <t>Удельный выброс РМ10, кг на одну голову в год(Гайдбук 2013)</t>
  </si>
  <si>
    <t>Удельный выброс РМ2,5, кг на одну голову в год(Гайдбук 2013)</t>
  </si>
  <si>
    <t>Удельный выброс TSP, кг на одну голову в год(Гайдбук 2013)</t>
  </si>
  <si>
    <t>Удельный выброс NMVOC, кг на одну голову в год(Гайдбук 2013)</t>
  </si>
  <si>
    <t>Поголовье скота и птицы, ед.</t>
  </si>
  <si>
    <t>Выбросы NOx тыс.т</t>
  </si>
  <si>
    <t>Выбросы NH3а, тыс.т</t>
  </si>
  <si>
    <t>Выбросы РМ2,5 тыс.т</t>
  </si>
  <si>
    <t>Выбросы РМ10 тыс.т</t>
  </si>
  <si>
    <t>Выброс TSP, тыс. тонн</t>
  </si>
  <si>
    <t>Выбросы NMVOC, тыс. тонн</t>
  </si>
  <si>
    <t>NFR 14</t>
  </si>
  <si>
    <t>Коровы</t>
  </si>
  <si>
    <t>3B1a</t>
  </si>
  <si>
    <t>Крупный рогатый скот</t>
  </si>
  <si>
    <t>3B1b</t>
  </si>
  <si>
    <t>Овцы</t>
  </si>
  <si>
    <t>3В2</t>
  </si>
  <si>
    <t>Козы</t>
  </si>
  <si>
    <t>3В4d</t>
  </si>
  <si>
    <t>Свиньи</t>
  </si>
  <si>
    <t>3B3</t>
  </si>
  <si>
    <t>Буйволы</t>
  </si>
  <si>
    <t>3B4a</t>
  </si>
  <si>
    <t>Лошади</t>
  </si>
  <si>
    <t>3B4e</t>
  </si>
  <si>
    <t>мулы и ослы</t>
  </si>
  <si>
    <t>3B4f</t>
  </si>
  <si>
    <t>куры несушки</t>
  </si>
  <si>
    <t>3B4gi</t>
  </si>
  <si>
    <t>другая птица</t>
  </si>
  <si>
    <t>3B4giv</t>
  </si>
  <si>
    <t>пушной зверь</t>
  </si>
  <si>
    <t>пока расчет не ведем</t>
  </si>
  <si>
    <t>кролики</t>
  </si>
  <si>
    <t>северные олени</t>
  </si>
  <si>
    <t>верблюды</t>
  </si>
  <si>
    <t>NA</t>
  </si>
  <si>
    <t>другие животные</t>
  </si>
  <si>
    <t>3В4h</t>
  </si>
  <si>
    <t>Всего</t>
  </si>
  <si>
    <t>2014 г.</t>
  </si>
  <si>
    <t>Cows</t>
  </si>
  <si>
    <t>Cattle</t>
  </si>
  <si>
    <t>Sheeps</t>
  </si>
  <si>
    <t>Goats</t>
  </si>
  <si>
    <t>Pigs</t>
  </si>
  <si>
    <t>Buffaloes</t>
  </si>
  <si>
    <t>Horses</t>
  </si>
  <si>
    <t>Mules and donkeys</t>
  </si>
  <si>
    <t>Laying hens</t>
  </si>
  <si>
    <t>Another bird</t>
  </si>
  <si>
    <t xml:space="preserve">3.B Manure management </t>
  </si>
  <si>
    <t>KG-3B-2017-0001</t>
  </si>
  <si>
    <t>Annex I, 21/06/2017</t>
  </si>
  <si>
    <t>KG-3B-2017-0002</t>
  </si>
  <si>
    <t>KG-3B-2017-0003</t>
  </si>
  <si>
    <t>KG-3B-2017-0004</t>
  </si>
  <si>
    <t>KG-3B-2017-0005</t>
  </si>
  <si>
    <t>PM2,5</t>
  </si>
  <si>
    <t>Расчет выбросов от скота и птицы за 2014 г.</t>
  </si>
  <si>
    <t>Всавить в ANNEX I для КТЗВБР</t>
  </si>
  <si>
    <t>NFR sectors to be reported</t>
  </si>
  <si>
    <t>Main Pollutants 
(from 1990)</t>
  </si>
  <si>
    <t>Particulate Matter
 (from 2000)</t>
  </si>
  <si>
    <t>Other 
(from 1990)</t>
  </si>
  <si>
    <t xml:space="preserve">NOx
 (as NO2)    </t>
  </si>
  <si>
    <t>SOx 
(as SO2)</t>
  </si>
  <si>
    <t>TSP</t>
  </si>
  <si>
    <t xml:space="preserve">BC </t>
  </si>
  <si>
    <t>CO</t>
  </si>
  <si>
    <t>K_AgriLivestock</t>
  </si>
  <si>
    <t xml:space="preserve">Manure management - Dairy cattle </t>
  </si>
  <si>
    <t xml:space="preserve">Manure management - Non-dairy cattle </t>
  </si>
  <si>
    <t>3B2</t>
  </si>
  <si>
    <t>Manure management - Sheep</t>
  </si>
  <si>
    <t xml:space="preserve">Manure management - Swine  </t>
  </si>
  <si>
    <t>Manure management - Buffalo</t>
  </si>
  <si>
    <t>3B4d</t>
  </si>
  <si>
    <t>Manure management - Goats</t>
  </si>
  <si>
    <t>Manure management - Horses</t>
  </si>
  <si>
    <t>Manure management - Mules and asses</t>
  </si>
  <si>
    <t>Manure mangement -  Laying hens</t>
  </si>
  <si>
    <t>Manure management -  Other poultry</t>
  </si>
  <si>
    <t>3B4h</t>
  </si>
  <si>
    <t>Manure management - Other animals (please specify in IIR)</t>
  </si>
  <si>
    <r>
      <t xml:space="preserve">           Поголовье скота и птицы (годовая) (тысяча голов),</t>
    </r>
    <r>
      <rPr>
        <sz val="10"/>
        <color indexed="10"/>
        <rFont val="Times New Roman"/>
        <family val="1"/>
        <charset val="204"/>
      </rPr>
      <t xml:space="preserve"> за</t>
    </r>
    <r>
      <rPr>
        <sz val="11"/>
        <color theme="1"/>
        <rFont val="Calibri"/>
        <family val="2"/>
        <scheme val="minor"/>
      </rPr>
      <t xml:space="preserve"> 2014 год</t>
    </r>
  </si>
  <si>
    <t>Для проведения расчетов заполнить оранжевые ячейки</t>
  </si>
  <si>
    <t>Всего по ЕТР, в тыс. ед (голов).</t>
  </si>
  <si>
    <t>Всего по ЕТР, в ед.</t>
  </si>
  <si>
    <t>Овцы и Козы</t>
  </si>
  <si>
    <t xml:space="preserve">мулы и ослы </t>
  </si>
  <si>
    <t>куры-несушки</t>
  </si>
  <si>
    <t>птица</t>
  </si>
  <si>
    <t>Расчет выбросов от скота и птицы за ______ год</t>
  </si>
  <si>
    <r>
      <t xml:space="preserve">           Поголовье скота и птицы (годовая) (тысяча голов),</t>
    </r>
    <r>
      <rPr>
        <sz val="10"/>
        <color indexed="10"/>
        <rFont val="Times New Roman"/>
        <family val="1"/>
        <charset val="204"/>
      </rPr>
      <t xml:space="preserve"> за</t>
    </r>
    <r>
      <rPr>
        <sz val="11"/>
        <color theme="1"/>
        <rFont val="Calibri"/>
        <family val="2"/>
        <scheme val="minor"/>
      </rPr>
      <t xml:space="preserve"> ______ год</t>
    </r>
  </si>
  <si>
    <t>Всего, в тыс. ед (голов).</t>
  </si>
  <si>
    <t>Всего, в ед.</t>
  </si>
  <si>
    <t>Пушной зверь</t>
  </si>
  <si>
    <t>Technical correction of the ERT</t>
  </si>
  <si>
    <t xml:space="preserve">Kyrgyzstan reported emission from agriculture sector but the emission of a few subcategories is negative for NH3 and PM (e.g., non-dairy cattle and goats). The Party did not report AD for the sector. The ERT corrected a mistake resulting in some négative values, and by the way corrected also other pollutants, so that corrections are calculated for PM10, PM2.5, NH3, NOx and NMVOC for 3B.
</t>
  </si>
  <si>
    <t xml:space="preserve">Need to correct negative values for some animal categories which is not expected. </t>
  </si>
  <si>
    <t>under 2% threshold not to keep as TC</t>
  </si>
  <si>
    <t xml:space="preserve">TC for NH3, PM10, NMVOC (for NOx and PM2.5 correction is under 2% threshold)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</si>
</sst>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_ ;[Red]\-0.0\ "/>
    <numFmt numFmtId="165" formatCode="0.0000000_ ;[Red]\-0.0000000\ "/>
    <numFmt numFmtId="166" formatCode="0.0000"/>
    <numFmt numFmtId="167" formatCode="0.000000"/>
    <numFmt numFmtId="168" formatCode="0.00000000_ ;[Red]\-0.00000000\ "/>
    <numFmt numFmtId="169" formatCode="0.000"/>
    <numFmt numFmtId="170" formatCode="0.0"/>
    <numFmt numFmtId="171" formatCode="#,##0.000000"/>
    <numFmt numFmtId="172" formatCode="#,##0.000"/>
    <numFmt numFmtId="173" formatCode="#,##0.0000"/>
  </numFmts>
  <fonts count="47" x14ac:knownFonts="1">
    <font>
      <sz val="11"/>
      <color theme="1"/>
      <name val="Calibri"/>
      <family val="2"/>
      <scheme val="minor"/>
    </font>
    <font>
      <sz val="11"/>
      <color rgb="FFFF0000"/>
      <name val="Calibri"/>
      <family val="2"/>
      <scheme val="minor"/>
    </font>
    <font>
      <b/>
      <sz val="11"/>
      <color theme="1"/>
      <name val="Calibri"/>
      <family val="2"/>
      <scheme val="minor"/>
    </font>
    <font>
      <b/>
      <sz val="16"/>
      <color rgb="FF2E74B5"/>
      <name val="Calibri Light"/>
      <family val="2"/>
    </font>
    <font>
      <sz val="9"/>
      <color rgb="FF000000"/>
      <name val="Calibri"/>
      <family val="2"/>
      <scheme val="minor"/>
    </font>
    <font>
      <sz val="9"/>
      <color theme="1"/>
      <name val="Calibri"/>
      <family val="2"/>
      <scheme val="minor"/>
    </font>
    <font>
      <b/>
      <sz val="9"/>
      <color rgb="FF000000"/>
      <name val="Calibri"/>
      <family val="2"/>
      <scheme val="minor"/>
    </font>
    <font>
      <b/>
      <sz val="9"/>
      <color rgb="FFFF0000"/>
      <name val="Calibri"/>
      <family val="2"/>
      <scheme val="minor"/>
    </font>
    <font>
      <sz val="9"/>
      <color rgb="FFFF0000"/>
      <name val="Calibri"/>
      <family val="2"/>
      <scheme val="minor"/>
    </font>
    <font>
      <sz val="11"/>
      <color rgb="FF000000"/>
      <name val="Calibri"/>
      <family val="2"/>
      <scheme val="minor"/>
    </font>
    <font>
      <b/>
      <sz val="11"/>
      <color rgb="FFFFFFFF"/>
      <name val="Calibri"/>
      <family val="2"/>
      <scheme val="minor"/>
    </font>
    <font>
      <b/>
      <sz val="11"/>
      <color rgb="FF000000"/>
      <name val="Calibri"/>
      <family val="2"/>
      <scheme val="minor"/>
    </font>
    <font>
      <b/>
      <sz val="16"/>
      <color theme="1"/>
      <name val="Calibri"/>
      <family val="2"/>
      <scheme val="minor"/>
    </font>
    <font>
      <sz val="11"/>
      <color rgb="FF0070C0"/>
      <name val="Arial"/>
      <family val="2"/>
    </font>
    <font>
      <sz val="11"/>
      <color rgb="FF0070C0"/>
      <name val="Times New Roman"/>
      <family val="1"/>
    </font>
    <font>
      <sz val="10"/>
      <name val="Times New Roman"/>
      <family val="1"/>
      <charset val="204"/>
    </font>
    <font>
      <b/>
      <sz val="14"/>
      <name val="Times New Roman"/>
      <family val="1"/>
      <charset val="204"/>
    </font>
    <font>
      <b/>
      <sz val="10"/>
      <name val="Arial Cyr"/>
      <charset val="204"/>
    </font>
    <font>
      <sz val="12"/>
      <name val="Times New Roman"/>
      <family val="1"/>
      <charset val="204"/>
    </font>
    <font>
      <sz val="10"/>
      <name val="Arial Cyr"/>
      <family val="2"/>
      <charset val="204"/>
    </font>
    <font>
      <sz val="10"/>
      <color rgb="FFFF0000"/>
      <name val="Arial Cyr"/>
      <family val="2"/>
      <charset val="204"/>
    </font>
    <font>
      <sz val="10"/>
      <color rgb="FFFF0000"/>
      <name val="Arial Cyr"/>
      <charset val="204"/>
    </font>
    <font>
      <sz val="12"/>
      <name val="Times New Roman Cyr"/>
      <family val="1"/>
      <charset val="204"/>
    </font>
    <font>
      <sz val="10"/>
      <color rgb="FFFF0000"/>
      <name val="Times New Roman"/>
      <family val="1"/>
      <charset val="204"/>
    </font>
    <font>
      <sz val="11"/>
      <name val="Times New Roman"/>
      <family val="1"/>
      <charset val="204"/>
    </font>
    <font>
      <sz val="11"/>
      <color rgb="FF000000"/>
      <name val="Times New Roman"/>
      <family val="1"/>
      <charset val="204"/>
    </font>
    <font>
      <sz val="10"/>
      <color theme="1" tint="4.9989318521683403E-2"/>
      <name val="Times New Roman"/>
      <family val="1"/>
      <charset val="204"/>
    </font>
    <font>
      <sz val="9"/>
      <name val="Arial"/>
      <family val="2"/>
    </font>
    <font>
      <b/>
      <sz val="12"/>
      <name val="Times New Roman Cyr"/>
      <charset val="204"/>
    </font>
    <font>
      <b/>
      <sz val="12"/>
      <name val="Times New Roman Cyr"/>
      <family val="1"/>
      <charset val="204"/>
    </font>
    <font>
      <b/>
      <sz val="11"/>
      <name val="Times New Roman"/>
      <family val="1"/>
      <charset val="204"/>
    </font>
    <font>
      <b/>
      <i/>
      <sz val="14"/>
      <name val="Arial"/>
      <family val="2"/>
    </font>
    <font>
      <b/>
      <sz val="10"/>
      <name val="Arial"/>
      <family val="2"/>
    </font>
    <font>
      <b/>
      <sz val="10"/>
      <name val="Arial"/>
      <family val="2"/>
      <charset val="204"/>
    </font>
    <font>
      <b/>
      <sz val="10"/>
      <color rgb="FF000000"/>
      <name val="Arial"/>
      <family val="2"/>
      <charset val="204"/>
    </font>
    <font>
      <sz val="10"/>
      <name val="Arial"/>
      <family val="2"/>
    </font>
    <font>
      <sz val="9"/>
      <color theme="1"/>
      <name val="Arial"/>
      <family val="2"/>
    </font>
    <font>
      <sz val="11"/>
      <name val="Calibri"/>
      <family val="2"/>
      <charset val="204"/>
    </font>
    <font>
      <sz val="9"/>
      <color rgb="FF000000"/>
      <name val="Arial"/>
      <family val="2"/>
    </font>
    <font>
      <sz val="10"/>
      <color indexed="10"/>
      <name val="Times New Roman"/>
      <family val="1"/>
      <charset val="204"/>
    </font>
    <font>
      <b/>
      <sz val="12"/>
      <color rgb="FF0000FF"/>
      <name val="Times New Roman"/>
      <family val="1"/>
      <charset val="204"/>
    </font>
    <font>
      <b/>
      <sz val="11"/>
      <color theme="1"/>
      <name val="Calibri"/>
      <family val="2"/>
      <charset val="204"/>
      <scheme val="minor"/>
    </font>
    <font>
      <b/>
      <sz val="11"/>
      <color theme="1"/>
      <name val="Times New Roman"/>
      <family val="1"/>
      <charset val="204"/>
    </font>
    <font>
      <sz val="8"/>
      <name val="Arial Cyr"/>
      <family val="2"/>
      <charset val="204"/>
    </font>
    <font>
      <i/>
      <sz val="8"/>
      <name val="Arial Cyr"/>
      <charset val="204"/>
    </font>
    <font>
      <b/>
      <sz val="12"/>
      <name val="Times New Roman"/>
      <family val="1"/>
      <charset val="204"/>
    </font>
    <font>
      <b/>
      <sz val="20"/>
      <name val="Times New Roman"/>
      <family val="1"/>
    </font>
  </fonts>
  <fills count="21">
    <fill>
      <patternFill patternType="none"/>
    </fill>
    <fill>
      <patternFill patternType="gray125"/>
    </fill>
    <fill>
      <patternFill patternType="solid">
        <fgColor rgb="FFC6E0B4"/>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305496"/>
        <bgColor indexed="64"/>
      </patternFill>
    </fill>
    <fill>
      <patternFill patternType="solid">
        <fgColor rgb="FF8EA9DB"/>
        <bgColor indexed="64"/>
      </patternFill>
    </fill>
    <fill>
      <patternFill patternType="solid">
        <fgColor rgb="FFD9E1F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0"/>
        <bgColor rgb="FF000000"/>
      </patternFill>
    </fill>
    <fill>
      <patternFill patternType="solid">
        <fgColor rgb="FF00FFFF"/>
        <bgColor rgb="FF000000"/>
      </patternFill>
    </fill>
    <fill>
      <patternFill patternType="solid">
        <fgColor rgb="FFFF0000"/>
        <bgColor indexed="64"/>
      </patternFill>
    </fill>
    <fill>
      <patternFill patternType="solid">
        <fgColor rgb="FFFFC000"/>
        <bgColor indexed="64"/>
      </patternFill>
    </fill>
    <fill>
      <patternFill patternType="solid">
        <fgColor rgb="FFFFC000"/>
        <bgColor rgb="FF000000"/>
      </patternFill>
    </fill>
    <fill>
      <patternFill patternType="solid">
        <fgColor rgb="FF00FFFF"/>
        <bgColor indexed="64"/>
      </patternFill>
    </fill>
    <fill>
      <patternFill patternType="solid">
        <fgColor rgb="FF92D050"/>
        <bgColor rgb="FF000000"/>
      </patternFill>
    </fill>
    <fill>
      <patternFill patternType="solid">
        <fgColor rgb="FF00B050"/>
        <bgColor indexed="64"/>
      </patternFill>
    </fill>
  </fills>
  <borders count="4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s>
  <cellStyleXfs count="3">
    <xf numFmtId="0" fontId="0" fillId="0" borderId="0"/>
    <xf numFmtId="0" fontId="15" fillId="0" borderId="0"/>
    <xf numFmtId="0" fontId="35" fillId="0" borderId="0"/>
  </cellStyleXfs>
  <cellXfs count="322">
    <xf numFmtId="0" fontId="0" fillId="0" borderId="0" xfId="0"/>
    <xf numFmtId="0" fontId="3" fillId="0" borderId="0" xfId="0" applyFont="1" applyAlignment="1">
      <alignment horizontal="left" vertical="center" indent="5"/>
    </xf>
    <xf numFmtId="0" fontId="6" fillId="2" borderId="0" xfId="0" applyFont="1" applyFill="1" applyAlignment="1">
      <alignment vertical="center" wrapText="1"/>
    </xf>
    <xf numFmtId="0" fontId="6" fillId="2" borderId="7" xfId="0" applyFont="1" applyFill="1" applyBorder="1" applyAlignment="1">
      <alignment vertical="center" wrapText="1"/>
    </xf>
    <xf numFmtId="0" fontId="0" fillId="0" borderId="10" xfId="0" applyBorder="1"/>
    <xf numFmtId="0" fontId="6" fillId="2" borderId="16" xfId="0" applyFont="1" applyFill="1" applyBorder="1" applyAlignment="1">
      <alignment vertical="center" wrapText="1"/>
    </xf>
    <xf numFmtId="0" fontId="4" fillId="0" borderId="20" xfId="0" applyFont="1" applyBorder="1" applyAlignment="1">
      <alignment vertical="center"/>
    </xf>
    <xf numFmtId="0" fontId="6" fillId="2" borderId="10" xfId="0" applyFont="1" applyFill="1" applyBorder="1" applyAlignment="1">
      <alignment vertical="center" wrapText="1"/>
    </xf>
    <xf numFmtId="0" fontId="6" fillId="2" borderId="11" xfId="0" applyFont="1" applyFill="1" applyBorder="1" applyAlignment="1">
      <alignment vertical="center" wrapText="1"/>
    </xf>
    <xf numFmtId="0" fontId="6" fillId="3" borderId="15" xfId="0" applyFont="1" applyFill="1" applyBorder="1" applyAlignment="1">
      <alignment horizontal="center" vertical="center" wrapText="1"/>
    </xf>
    <xf numFmtId="0" fontId="6" fillId="2" borderId="19" xfId="0" applyFont="1" applyFill="1" applyBorder="1" applyAlignment="1">
      <alignment vertical="center" wrapText="1"/>
    </xf>
    <xf numFmtId="0" fontId="6" fillId="2" borderId="20" xfId="0" applyFont="1" applyFill="1" applyBorder="1" applyAlignment="1">
      <alignment vertical="center" wrapText="1"/>
    </xf>
    <xf numFmtId="0" fontId="4" fillId="0" borderId="15" xfId="0" applyFont="1" applyBorder="1" applyAlignment="1">
      <alignment vertical="center"/>
    </xf>
    <xf numFmtId="0" fontId="4" fillId="0" borderId="18" xfId="0" applyFont="1" applyBorder="1" applyAlignment="1">
      <alignment vertical="center"/>
    </xf>
    <xf numFmtId="0" fontId="6" fillId="2" borderId="14" xfId="0" applyFont="1" applyFill="1" applyBorder="1" applyAlignment="1">
      <alignment vertical="center" wrapText="1"/>
    </xf>
    <xf numFmtId="0" fontId="0" fillId="0" borderId="0" xfId="0" applyBorder="1"/>
    <xf numFmtId="0" fontId="0" fillId="0" borderId="0" xfId="0" applyAlignment="1">
      <alignment wrapText="1"/>
    </xf>
    <xf numFmtId="0" fontId="6" fillId="2" borderId="15" xfId="0" applyFont="1" applyFill="1" applyBorder="1" applyAlignment="1">
      <alignment vertical="center" wrapText="1"/>
    </xf>
    <xf numFmtId="0" fontId="7" fillId="3" borderId="15" xfId="0" applyFont="1" applyFill="1" applyBorder="1" applyAlignment="1">
      <alignment horizontal="center" vertical="center" wrapText="1"/>
    </xf>
    <xf numFmtId="0" fontId="4" fillId="5" borderId="4" xfId="0" applyFont="1" applyFill="1" applyBorder="1" applyAlignment="1">
      <alignment horizontal="center" vertical="center"/>
    </xf>
    <xf numFmtId="0" fontId="4" fillId="5" borderId="17" xfId="0" applyFont="1" applyFill="1" applyBorder="1" applyAlignment="1">
      <alignment horizontal="center" vertical="center" wrapText="1"/>
    </xf>
    <xf numFmtId="0" fontId="0" fillId="5" borderId="0" xfId="0" applyFill="1"/>
    <xf numFmtId="0" fontId="4" fillId="5" borderId="19"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20"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0" xfId="0" applyFont="1" applyFill="1" applyAlignment="1">
      <alignment vertical="center"/>
    </xf>
    <xf numFmtId="0" fontId="4" fillId="5" borderId="18" xfId="0" applyFont="1" applyFill="1" applyBorder="1" applyAlignment="1">
      <alignment horizontal="center" vertical="center" wrapText="1"/>
    </xf>
    <xf numFmtId="0" fontId="6" fillId="2" borderId="12" xfId="0" applyFont="1" applyFill="1" applyBorder="1" applyAlignment="1">
      <alignment vertical="center" wrapText="1"/>
    </xf>
    <xf numFmtId="0" fontId="6" fillId="2" borderId="21" xfId="0" applyFont="1" applyFill="1" applyBorder="1" applyAlignment="1">
      <alignment vertical="center" wrapText="1"/>
    </xf>
    <xf numFmtId="3" fontId="4" fillId="0" borderId="15" xfId="0" applyNumberFormat="1" applyFont="1" applyBorder="1" applyAlignment="1">
      <alignment horizontal="right" vertical="center"/>
    </xf>
    <xf numFmtId="0" fontId="4" fillId="5" borderId="10" xfId="0" applyFont="1" applyFill="1" applyBorder="1" applyAlignment="1">
      <alignment vertical="center"/>
    </xf>
    <xf numFmtId="0" fontId="4" fillId="7" borderId="20" xfId="0" applyFont="1" applyFill="1" applyBorder="1" applyAlignment="1">
      <alignment vertical="center"/>
    </xf>
    <xf numFmtId="0" fontId="4" fillId="7" borderId="15" xfId="0" applyFont="1" applyFill="1" applyBorder="1" applyAlignment="1">
      <alignment vertical="center"/>
    </xf>
    <xf numFmtId="3" fontId="4" fillId="7" borderId="15" xfId="0" applyNumberFormat="1" applyFont="1" applyFill="1" applyBorder="1" applyAlignment="1">
      <alignment horizontal="right" vertical="center"/>
    </xf>
    <xf numFmtId="0" fontId="6" fillId="6" borderId="9" xfId="0" applyFont="1" applyFill="1" applyBorder="1" applyAlignment="1">
      <alignment vertical="center"/>
    </xf>
    <xf numFmtId="0" fontId="6" fillId="6" borderId="4" xfId="0" applyFont="1" applyFill="1" applyBorder="1" applyAlignment="1">
      <alignment vertical="center"/>
    </xf>
    <xf numFmtId="0" fontId="6" fillId="2" borderId="13" xfId="0" applyFont="1" applyFill="1" applyBorder="1" applyAlignment="1">
      <alignment vertical="center" wrapText="1"/>
    </xf>
    <xf numFmtId="0" fontId="0" fillId="0" borderId="0" xfId="0" applyFill="1" applyBorder="1"/>
    <xf numFmtId="0" fontId="6" fillId="0" borderId="0" xfId="0" applyFont="1" applyFill="1" applyBorder="1" applyAlignment="1">
      <alignment vertical="center" wrapText="1"/>
    </xf>
    <xf numFmtId="0" fontId="4" fillId="0" borderId="0" xfId="0" applyFont="1" applyFill="1" applyBorder="1" applyAlignment="1">
      <alignment vertical="center"/>
    </xf>
    <xf numFmtId="0" fontId="0" fillId="0" borderId="26" xfId="0" applyBorder="1"/>
    <xf numFmtId="0" fontId="0" fillId="0" borderId="27" xfId="0" applyBorder="1"/>
    <xf numFmtId="0" fontId="0" fillId="0" borderId="23" xfId="0" applyBorder="1"/>
    <xf numFmtId="0" fontId="0" fillId="0" borderId="24" xfId="0" applyBorder="1"/>
    <xf numFmtId="0" fontId="4" fillId="0" borderId="0" xfId="0" applyFont="1" applyFill="1" applyBorder="1" applyAlignment="1">
      <alignment horizontal="center" vertical="center"/>
    </xf>
    <xf numFmtId="0" fontId="8" fillId="5" borderId="1" xfId="0" applyFont="1" applyFill="1" applyBorder="1" applyAlignment="1">
      <alignment horizontal="center" vertical="center"/>
    </xf>
    <xf numFmtId="0" fontId="4" fillId="5" borderId="34" xfId="0" applyFont="1" applyFill="1" applyBorder="1" applyAlignment="1">
      <alignment horizontal="center" vertical="center"/>
    </xf>
    <xf numFmtId="0" fontId="6" fillId="2" borderId="35" xfId="0" applyFont="1" applyFill="1" applyBorder="1" applyAlignment="1">
      <alignment vertical="center" wrapText="1"/>
    </xf>
    <xf numFmtId="0" fontId="4" fillId="5" borderId="35" xfId="0" applyFont="1" applyFill="1" applyBorder="1" applyAlignment="1">
      <alignment vertical="center"/>
    </xf>
    <xf numFmtId="0" fontId="6" fillId="2" borderId="36" xfId="0" applyFont="1" applyFill="1" applyBorder="1" applyAlignment="1">
      <alignment vertical="center" wrapText="1"/>
    </xf>
    <xf numFmtId="0" fontId="6" fillId="2" borderId="37" xfId="0" applyFont="1" applyFill="1" applyBorder="1" applyAlignment="1">
      <alignment vertical="center" wrapText="1"/>
    </xf>
    <xf numFmtId="0" fontId="6" fillId="2" borderId="38" xfId="0" applyFont="1" applyFill="1" applyBorder="1" applyAlignment="1">
      <alignment vertical="center" wrapText="1"/>
    </xf>
    <xf numFmtId="0" fontId="6" fillId="2" borderId="34" xfId="0" applyFont="1" applyFill="1" applyBorder="1" applyAlignment="1">
      <alignment vertical="center" wrapText="1"/>
    </xf>
    <xf numFmtId="0" fontId="0" fillId="0" borderId="23" xfId="0" applyBorder="1" applyAlignment="1">
      <alignment horizontal="center" vertical="center"/>
    </xf>
    <xf numFmtId="0" fontId="0" fillId="6" borderId="0" xfId="0" applyFill="1" applyBorder="1"/>
    <xf numFmtId="0" fontId="2" fillId="0" borderId="0" xfId="0" applyFont="1" applyBorder="1"/>
    <xf numFmtId="0" fontId="2" fillId="0" borderId="0" xfId="0" applyFont="1"/>
    <xf numFmtId="0" fontId="9" fillId="0" borderId="29" xfId="0" applyFont="1" applyBorder="1" applyAlignment="1">
      <alignment horizontal="left" vertical="center"/>
    </xf>
    <xf numFmtId="0" fontId="0" fillId="0" borderId="29" xfId="0" applyFont="1" applyBorder="1" applyAlignment="1">
      <alignment horizontal="left" vertical="center"/>
    </xf>
    <xf numFmtId="0" fontId="9" fillId="3" borderId="29" xfId="0" applyFont="1" applyFill="1" applyBorder="1" applyAlignment="1">
      <alignment horizontal="left" vertical="center"/>
    </xf>
    <xf numFmtId="14" fontId="0" fillId="0" borderId="23" xfId="0" applyNumberFormat="1" applyFont="1" applyBorder="1" applyAlignment="1">
      <alignment horizontal="left" vertical="center"/>
    </xf>
    <xf numFmtId="0" fontId="9" fillId="0" borderId="29" xfId="0" applyFont="1" applyFill="1" applyBorder="1" applyAlignment="1">
      <alignment horizontal="left" vertical="center"/>
    </xf>
    <xf numFmtId="0" fontId="9" fillId="4" borderId="28" xfId="0" applyFont="1" applyFill="1" applyBorder="1" applyAlignment="1">
      <alignment vertical="center" wrapText="1"/>
    </xf>
    <xf numFmtId="0" fontId="9" fillId="4" borderId="30" xfId="0" applyFont="1" applyFill="1" applyBorder="1" applyAlignment="1">
      <alignment vertical="center" wrapText="1"/>
    </xf>
    <xf numFmtId="16" fontId="4" fillId="7" borderId="18" xfId="0" applyNumberFormat="1" applyFont="1" applyFill="1" applyBorder="1" applyAlignment="1">
      <alignment horizontal="right" vertical="center"/>
    </xf>
    <xf numFmtId="164" fontId="4" fillId="7" borderId="20" xfId="0" applyNumberFormat="1" applyFont="1" applyFill="1" applyBorder="1" applyAlignment="1">
      <alignment vertical="center"/>
    </xf>
    <xf numFmtId="164" fontId="4" fillId="7" borderId="15" xfId="0" applyNumberFormat="1" applyFont="1" applyFill="1" applyBorder="1" applyAlignment="1">
      <alignment vertical="center"/>
    </xf>
    <xf numFmtId="164" fontId="4" fillId="7" borderId="18" xfId="0" applyNumberFormat="1" applyFont="1" applyFill="1" applyBorder="1" applyAlignment="1">
      <alignment vertical="center"/>
    </xf>
    <xf numFmtId="0" fontId="10" fillId="8" borderId="6" xfId="0" applyFont="1" applyFill="1" applyBorder="1" applyAlignment="1">
      <alignment horizontal="right" vertical="center"/>
    </xf>
    <xf numFmtId="0" fontId="9" fillId="10" borderId="3" xfId="0" applyFont="1" applyFill="1" applyBorder="1" applyAlignment="1">
      <alignment vertical="center"/>
    </xf>
    <xf numFmtId="0" fontId="9" fillId="10" borderId="3" xfId="0" applyFont="1" applyFill="1" applyBorder="1" applyAlignment="1">
      <alignment vertical="center" wrapText="1"/>
    </xf>
    <xf numFmtId="0" fontId="9" fillId="10" borderId="6" xfId="0" applyFont="1" applyFill="1" applyBorder="1" applyAlignment="1">
      <alignment vertical="center" wrapText="1"/>
    </xf>
    <xf numFmtId="3" fontId="9" fillId="10" borderId="4" xfId="0" applyNumberFormat="1" applyFont="1" applyFill="1" applyBorder="1" applyAlignment="1">
      <alignment horizontal="right" vertical="center"/>
    </xf>
    <xf numFmtId="0" fontId="10" fillId="8" borderId="9" xfId="0" applyFont="1" applyFill="1" applyBorder="1" applyAlignment="1">
      <alignment horizontal="right" vertical="center"/>
    </xf>
    <xf numFmtId="0" fontId="9" fillId="7" borderId="3" xfId="0" applyFont="1" applyFill="1" applyBorder="1" applyAlignment="1">
      <alignment vertical="center" wrapText="1"/>
    </xf>
    <xf numFmtId="0" fontId="9" fillId="7" borderId="6" xfId="0" applyFont="1" applyFill="1" applyBorder="1" applyAlignment="1">
      <alignment vertical="center" wrapText="1"/>
    </xf>
    <xf numFmtId="3" fontId="9" fillId="7" borderId="4" xfId="0" applyNumberFormat="1" applyFont="1" applyFill="1" applyBorder="1" applyAlignment="1">
      <alignment horizontal="center" vertical="center"/>
    </xf>
    <xf numFmtId="3" fontId="9" fillId="7" borderId="9" xfId="0" applyNumberFormat="1" applyFont="1" applyFill="1" applyBorder="1" applyAlignment="1">
      <alignment horizontal="center" vertical="center"/>
    </xf>
    <xf numFmtId="3" fontId="11" fillId="10" borderId="4" xfId="0" applyNumberFormat="1" applyFont="1" applyFill="1" applyBorder="1" applyAlignment="1">
      <alignment horizontal="right" vertical="center"/>
    </xf>
    <xf numFmtId="3" fontId="11" fillId="10" borderId="9" xfId="0" applyNumberFormat="1" applyFont="1" applyFill="1" applyBorder="1" applyAlignment="1">
      <alignment horizontal="right" vertical="center"/>
    </xf>
    <xf numFmtId="0" fontId="9" fillId="6" borderId="3" xfId="0" applyFont="1" applyFill="1" applyBorder="1" applyAlignment="1">
      <alignment vertical="center"/>
    </xf>
    <xf numFmtId="0" fontId="9" fillId="6" borderId="6" xfId="0" applyFont="1" applyFill="1" applyBorder="1" applyAlignment="1">
      <alignment vertical="center"/>
    </xf>
    <xf numFmtId="3" fontId="9" fillId="6" borderId="6" xfId="0" applyNumberFormat="1" applyFont="1" applyFill="1" applyBorder="1" applyAlignment="1">
      <alignment horizontal="right" vertical="center"/>
    </xf>
    <xf numFmtId="3" fontId="9" fillId="6" borderId="4" xfId="0" applyNumberFormat="1" applyFont="1" applyFill="1" applyBorder="1" applyAlignment="1">
      <alignment horizontal="right" vertical="center"/>
    </xf>
    <xf numFmtId="3" fontId="9" fillId="6" borderId="9" xfId="0" applyNumberFormat="1" applyFont="1" applyFill="1" applyBorder="1" applyAlignment="1">
      <alignment horizontal="right" vertical="center"/>
    </xf>
    <xf numFmtId="0" fontId="9" fillId="6" borderId="6" xfId="0" applyFont="1" applyFill="1" applyBorder="1" applyAlignment="1">
      <alignment horizontal="right" vertical="center"/>
    </xf>
    <xf numFmtId="0" fontId="9" fillId="6" borderId="4" xfId="0" applyFont="1" applyFill="1" applyBorder="1" applyAlignment="1">
      <alignment horizontal="right" vertical="center"/>
    </xf>
    <xf numFmtId="0" fontId="9" fillId="6" borderId="9" xfId="0" applyFont="1" applyFill="1" applyBorder="1" applyAlignment="1">
      <alignment horizontal="right" vertical="center"/>
    </xf>
    <xf numFmtId="0" fontId="11" fillId="10" borderId="3" xfId="0" applyFont="1" applyFill="1" applyBorder="1" applyAlignment="1">
      <alignment vertical="center" wrapText="1"/>
    </xf>
    <xf numFmtId="3" fontId="11" fillId="10" borderId="3" xfId="0" applyNumberFormat="1" applyFont="1" applyFill="1" applyBorder="1" applyAlignment="1">
      <alignment vertical="center"/>
    </xf>
    <xf numFmtId="3" fontId="11" fillId="10" borderId="6" xfId="0" applyNumberFormat="1" applyFont="1" applyFill="1" applyBorder="1" applyAlignment="1">
      <alignment vertical="center"/>
    </xf>
    <xf numFmtId="3" fontId="9" fillId="6" borderId="3" xfId="0" applyNumberFormat="1" applyFont="1" applyFill="1" applyBorder="1" applyAlignment="1">
      <alignment vertical="center"/>
    </xf>
    <xf numFmtId="3" fontId="9" fillId="6" borderId="6" xfId="0" applyNumberFormat="1" applyFont="1" applyFill="1" applyBorder="1" applyAlignment="1">
      <alignment vertical="center"/>
    </xf>
    <xf numFmtId="0" fontId="12" fillId="0" borderId="0" xfId="0" applyFont="1"/>
    <xf numFmtId="0" fontId="6" fillId="2" borderId="20" xfId="0" applyFont="1" applyFill="1" applyBorder="1" applyAlignment="1">
      <alignment vertical="center" wrapText="1"/>
    </xf>
    <xf numFmtId="0" fontId="6" fillId="2" borderId="11" xfId="0" applyFont="1" applyFill="1" applyBorder="1" applyAlignment="1">
      <alignment vertical="center" wrapText="1"/>
    </xf>
    <xf numFmtId="0" fontId="6" fillId="2" borderId="14" xfId="0" applyFont="1" applyFill="1" applyBorder="1" applyAlignment="1">
      <alignment vertical="center" wrapText="1"/>
    </xf>
    <xf numFmtId="0" fontId="4" fillId="7" borderId="15" xfId="0" applyFont="1" applyFill="1" applyBorder="1" applyAlignment="1">
      <alignment vertical="center"/>
    </xf>
    <xf numFmtId="3" fontId="9" fillId="10" borderId="4" xfId="0" applyNumberFormat="1" applyFont="1" applyFill="1" applyBorder="1" applyAlignment="1">
      <alignment horizontal="right" vertical="center"/>
    </xf>
    <xf numFmtId="0" fontId="4" fillId="5" borderId="12" xfId="0" applyFont="1" applyFill="1" applyBorder="1" applyAlignment="1">
      <alignment horizontal="center" vertical="center" wrapText="1"/>
    </xf>
    <xf numFmtId="3" fontId="4" fillId="0" borderId="15" xfId="0" applyNumberFormat="1" applyFont="1" applyBorder="1" applyAlignment="1">
      <alignment horizontal="center" vertical="center"/>
    </xf>
    <xf numFmtId="0" fontId="4" fillId="0" borderId="18" xfId="0" applyFont="1" applyBorder="1" applyAlignment="1">
      <alignment horizontal="center" vertical="center"/>
    </xf>
    <xf numFmtId="0" fontId="5" fillId="0" borderId="0" xfId="0" applyFont="1" applyAlignment="1">
      <alignment horizontal="center"/>
    </xf>
    <xf numFmtId="0" fontId="5" fillId="0" borderId="0" xfId="0" applyFont="1"/>
    <xf numFmtId="0" fontId="4" fillId="7" borderId="15" xfId="0" applyFont="1" applyFill="1" applyBorder="1" applyAlignment="1">
      <alignment horizontal="center" vertical="center"/>
    </xf>
    <xf numFmtId="3" fontId="4" fillId="7" borderId="18" xfId="0" applyNumberFormat="1" applyFont="1" applyFill="1" applyBorder="1" applyAlignment="1">
      <alignment horizontal="center" vertical="center"/>
    </xf>
    <xf numFmtId="165" fontId="4" fillId="7" borderId="15" xfId="0" applyNumberFormat="1" applyFont="1" applyFill="1" applyBorder="1" applyAlignment="1">
      <alignment vertical="center"/>
    </xf>
    <xf numFmtId="166" fontId="4" fillId="7" borderId="15" xfId="0" applyNumberFormat="1" applyFont="1" applyFill="1" applyBorder="1" applyAlignment="1">
      <alignment horizontal="center" vertical="center"/>
    </xf>
    <xf numFmtId="167" fontId="4" fillId="7" borderId="18" xfId="0" applyNumberFormat="1" applyFont="1" applyFill="1" applyBorder="1" applyAlignment="1">
      <alignment vertical="center"/>
    </xf>
    <xf numFmtId="167" fontId="5" fillId="0" borderId="0" xfId="0" applyNumberFormat="1" applyFont="1"/>
    <xf numFmtId="168" fontId="4" fillId="7" borderId="15" xfId="0" applyNumberFormat="1" applyFont="1" applyFill="1" applyBorder="1" applyAlignment="1">
      <alignment vertical="center"/>
    </xf>
    <xf numFmtId="165" fontId="4" fillId="7" borderId="20" xfId="0" applyNumberFormat="1" applyFont="1" applyFill="1" applyBorder="1" applyAlignment="1">
      <alignment vertical="center"/>
    </xf>
    <xf numFmtId="0" fontId="4" fillId="0" borderId="20" xfId="0" applyFont="1" applyBorder="1" applyAlignment="1">
      <alignment horizontal="center" vertical="center"/>
    </xf>
    <xf numFmtId="0" fontId="4" fillId="0" borderId="15" xfId="0" applyFont="1" applyBorder="1" applyAlignment="1">
      <alignment horizontal="center" vertical="center"/>
    </xf>
    <xf numFmtId="0" fontId="4" fillId="7" borderId="20" xfId="0" applyFont="1" applyFill="1" applyBorder="1" applyAlignment="1">
      <alignment horizontal="center" vertical="center"/>
    </xf>
    <xf numFmtId="0" fontId="16" fillId="0" borderId="0" xfId="1" applyFont="1"/>
    <xf numFmtId="0" fontId="17" fillId="0" borderId="0" xfId="1" applyFont="1"/>
    <xf numFmtId="0" fontId="15" fillId="0" borderId="0" xfId="1"/>
    <xf numFmtId="0" fontId="18" fillId="0" borderId="39" xfId="1" applyFont="1" applyBorder="1" applyAlignment="1">
      <alignment vertical="top"/>
    </xf>
    <xf numFmtId="0" fontId="19" fillId="0" borderId="39" xfId="1" applyFont="1" applyBorder="1" applyAlignment="1">
      <alignment vertical="top" wrapText="1"/>
    </xf>
    <xf numFmtId="0" fontId="20" fillId="0" borderId="39" xfId="1" applyFont="1" applyBorder="1" applyAlignment="1">
      <alignment vertical="top" wrapText="1"/>
    </xf>
    <xf numFmtId="0" fontId="19" fillId="0" borderId="40" xfId="1" applyFont="1" applyBorder="1" applyAlignment="1">
      <alignment vertical="top" wrapText="1"/>
    </xf>
    <xf numFmtId="0" fontId="21" fillId="0" borderId="39" xfId="1" applyFont="1" applyFill="1" applyBorder="1" applyAlignment="1">
      <alignment horizontal="center" vertical="center" wrapText="1"/>
    </xf>
    <xf numFmtId="0" fontId="22" fillId="7" borderId="39" xfId="1" applyFont="1" applyFill="1" applyBorder="1" applyAlignment="1">
      <alignment horizontal="left" wrapText="1"/>
    </xf>
    <xf numFmtId="0" fontId="15" fillId="0" borderId="39" xfId="1" applyFont="1" applyBorder="1" applyAlignment="1">
      <alignment horizontal="center" vertical="center"/>
    </xf>
    <xf numFmtId="0" fontId="23" fillId="0" borderId="39" xfId="1" applyFont="1" applyBorder="1" applyAlignment="1">
      <alignment horizontal="center" vertical="center"/>
    </xf>
    <xf numFmtId="1" fontId="24" fillId="0" borderId="39" xfId="1" applyNumberFormat="1" applyFont="1" applyBorder="1" applyAlignment="1">
      <alignment horizontal="center" vertical="center"/>
    </xf>
    <xf numFmtId="169" fontId="24" fillId="0" borderId="39" xfId="1" applyNumberFormat="1" applyFont="1" applyBorder="1" applyAlignment="1">
      <alignment horizontal="center" vertical="center"/>
    </xf>
    <xf numFmtId="170" fontId="24" fillId="0" borderId="39" xfId="1" applyNumberFormat="1" applyFont="1" applyBorder="1" applyAlignment="1">
      <alignment horizontal="center" vertical="center"/>
    </xf>
    <xf numFmtId="169" fontId="24" fillId="0" borderId="40" xfId="1" applyNumberFormat="1" applyFont="1" applyBorder="1" applyAlignment="1">
      <alignment horizontal="center" vertical="center"/>
    </xf>
    <xf numFmtId="49" fontId="15" fillId="0" borderId="39" xfId="1" applyNumberFormat="1" applyFont="1" applyFill="1" applyBorder="1" applyAlignment="1">
      <alignment wrapText="1"/>
    </xf>
    <xf numFmtId="1" fontId="24" fillId="11" borderId="39" xfId="1" applyNumberFormat="1" applyFont="1" applyFill="1" applyBorder="1" applyAlignment="1">
      <alignment horizontal="center" vertical="center"/>
    </xf>
    <xf numFmtId="0" fontId="22" fillId="0" borderId="39" xfId="1" applyFont="1" applyFill="1" applyBorder="1" applyAlignment="1">
      <alignment horizontal="left" wrapText="1"/>
    </xf>
    <xf numFmtId="0" fontId="15" fillId="0" borderId="40" xfId="1" applyFont="1" applyBorder="1" applyAlignment="1">
      <alignment horizontal="center" vertical="center"/>
    </xf>
    <xf numFmtId="1" fontId="24" fillId="0" borderId="41" xfId="1" applyNumberFormat="1" applyFont="1" applyBorder="1" applyAlignment="1">
      <alignment horizontal="center" vertical="center"/>
    </xf>
    <xf numFmtId="0" fontId="15" fillId="12" borderId="39" xfId="1" applyFont="1" applyFill="1" applyBorder="1"/>
    <xf numFmtId="1" fontId="24" fillId="11" borderId="41" xfId="1" applyNumberFormat="1" applyFont="1" applyFill="1" applyBorder="1" applyAlignment="1">
      <alignment horizontal="center" vertical="center"/>
    </xf>
    <xf numFmtId="0" fontId="22" fillId="0" borderId="39" xfId="1" applyFont="1" applyBorder="1" applyAlignment="1">
      <alignment horizontal="left" wrapText="1"/>
    </xf>
    <xf numFmtId="0" fontId="15" fillId="0" borderId="0" xfId="1" applyFill="1"/>
    <xf numFmtId="1" fontId="25" fillId="13" borderId="0" xfId="1" applyNumberFormat="1" applyFont="1" applyFill="1" applyAlignment="1">
      <alignment horizontal="center" vertical="center"/>
    </xf>
    <xf numFmtId="166" fontId="24" fillId="0" borderId="39" xfId="1" applyNumberFormat="1" applyFont="1" applyBorder="1" applyAlignment="1">
      <alignment horizontal="center" vertical="center"/>
    </xf>
    <xf numFmtId="49" fontId="15" fillId="0" borderId="39" xfId="1" applyNumberFormat="1" applyFont="1" applyBorder="1" applyAlignment="1">
      <alignment horizontal="left" vertical="center" wrapText="1"/>
    </xf>
    <xf numFmtId="0" fontId="22" fillId="0" borderId="40" xfId="1" applyFont="1" applyBorder="1" applyAlignment="1">
      <alignment horizontal="left" wrapText="1"/>
    </xf>
    <xf numFmtId="0" fontId="26" fillId="0" borderId="11" xfId="1" applyFont="1" applyFill="1" applyBorder="1" applyAlignment="1">
      <alignment horizontal="center" vertical="center"/>
    </xf>
    <xf numFmtId="0" fontId="26" fillId="0" borderId="40" xfId="1" applyFont="1" applyBorder="1" applyAlignment="1">
      <alignment horizontal="center" vertical="center"/>
    </xf>
    <xf numFmtId="49" fontId="27" fillId="14" borderId="39" xfId="1" applyNumberFormat="1" applyFont="1" applyFill="1" applyBorder="1" applyAlignment="1">
      <alignment horizontal="left" vertical="center" wrapText="1"/>
    </xf>
    <xf numFmtId="0" fontId="26" fillId="0" borderId="39" xfId="1" applyFont="1" applyBorder="1" applyAlignment="1">
      <alignment horizontal="center" vertical="center"/>
    </xf>
    <xf numFmtId="0" fontId="22" fillId="15" borderId="39" xfId="1" applyFont="1" applyFill="1" applyBorder="1" applyAlignment="1">
      <alignment horizontal="left" wrapText="1"/>
    </xf>
    <xf numFmtId="0" fontId="15" fillId="15" borderId="39" xfId="1" applyFont="1" applyFill="1" applyBorder="1" applyAlignment="1">
      <alignment horizontal="center" vertical="center"/>
    </xf>
    <xf numFmtId="0" fontId="15" fillId="15" borderId="40" xfId="1" applyFont="1" applyFill="1" applyBorder="1" applyAlignment="1">
      <alignment horizontal="center" vertical="center"/>
    </xf>
    <xf numFmtId="0" fontId="26" fillId="15" borderId="39" xfId="1" applyFont="1" applyFill="1" applyBorder="1" applyAlignment="1">
      <alignment horizontal="center" vertical="center"/>
    </xf>
    <xf numFmtId="1" fontId="24" fillId="0" borderId="41" xfId="1" applyNumberFormat="1" applyFont="1" applyFill="1" applyBorder="1" applyAlignment="1">
      <alignment horizontal="center" vertical="center"/>
    </xf>
    <xf numFmtId="169" fontId="24" fillId="15" borderId="39" xfId="1" applyNumberFormat="1" applyFont="1" applyFill="1" applyBorder="1" applyAlignment="1">
      <alignment horizontal="center" vertical="center"/>
    </xf>
    <xf numFmtId="170" fontId="24" fillId="15" borderId="39" xfId="1" applyNumberFormat="1" applyFont="1" applyFill="1" applyBorder="1" applyAlignment="1">
      <alignment horizontal="center" vertical="center"/>
    </xf>
    <xf numFmtId="169" fontId="24" fillId="15" borderId="40" xfId="1" applyNumberFormat="1" applyFont="1" applyFill="1" applyBorder="1" applyAlignment="1">
      <alignment horizontal="center" vertical="center"/>
    </xf>
    <xf numFmtId="49" fontId="27" fillId="15" borderId="39" xfId="1" applyNumberFormat="1" applyFont="1" applyFill="1" applyBorder="1" applyAlignment="1">
      <alignment horizontal="left" vertical="center"/>
    </xf>
    <xf numFmtId="0" fontId="15" fillId="0" borderId="39" xfId="1" applyBorder="1"/>
    <xf numFmtId="49" fontId="27" fillId="0" borderId="39" xfId="1" applyNumberFormat="1" applyFont="1" applyFill="1" applyBorder="1" applyAlignment="1">
      <alignment horizontal="left" vertical="center" wrapText="1"/>
    </xf>
    <xf numFmtId="0" fontId="22" fillId="0" borderId="42" xfId="1" applyFont="1" applyFill="1" applyBorder="1" applyAlignment="1">
      <alignment horizontal="left" wrapText="1"/>
    </xf>
    <xf numFmtId="0" fontId="15" fillId="0" borderId="42" xfId="1" applyFont="1" applyBorder="1" applyAlignment="1">
      <alignment horizontal="center" vertical="center"/>
    </xf>
    <xf numFmtId="0" fontId="15" fillId="0" borderId="43" xfId="1" applyFont="1" applyBorder="1" applyAlignment="1">
      <alignment horizontal="center" vertical="center"/>
    </xf>
    <xf numFmtId="0" fontId="23" fillId="0" borderId="42" xfId="1" applyFont="1" applyBorder="1" applyAlignment="1">
      <alignment horizontal="center" vertical="center"/>
    </xf>
    <xf numFmtId="2" fontId="28" fillId="0" borderId="43" xfId="1" applyNumberFormat="1" applyFont="1" applyFill="1" applyBorder="1" applyAlignment="1">
      <alignment horizontal="left"/>
    </xf>
    <xf numFmtId="0" fontId="15" fillId="0" borderId="44" xfId="1" applyFont="1" applyBorder="1" applyAlignment="1">
      <alignment horizontal="center" vertical="center"/>
    </xf>
    <xf numFmtId="0" fontId="23" fillId="0" borderId="44" xfId="1" applyFont="1" applyBorder="1" applyAlignment="1">
      <alignment horizontal="center" vertical="center"/>
    </xf>
    <xf numFmtId="0" fontId="23" fillId="0" borderId="45" xfId="1" applyFont="1" applyBorder="1" applyAlignment="1">
      <alignment horizontal="center" vertical="center"/>
    </xf>
    <xf numFmtId="169" fontId="24" fillId="0" borderId="39" xfId="1" applyNumberFormat="1" applyFont="1" applyBorder="1" applyAlignment="1">
      <alignment horizontal="center"/>
    </xf>
    <xf numFmtId="170" fontId="30" fillId="0" borderId="41" xfId="1" applyNumberFormat="1" applyFont="1" applyBorder="1" applyAlignment="1">
      <alignment horizontal="center" vertical="center"/>
    </xf>
    <xf numFmtId="169" fontId="30" fillId="0" borderId="41" xfId="1" applyNumberFormat="1" applyFont="1" applyBorder="1" applyAlignment="1">
      <alignment horizontal="center" vertical="center"/>
    </xf>
    <xf numFmtId="0" fontId="22" fillId="16" borderId="39" xfId="1" applyFont="1" applyFill="1" applyBorder="1" applyAlignment="1">
      <alignment horizontal="left" wrapText="1"/>
    </xf>
    <xf numFmtId="0" fontId="15" fillId="16" borderId="39" xfId="1" applyFont="1" applyFill="1" applyBorder="1" applyAlignment="1">
      <alignment horizontal="center" vertical="center"/>
    </xf>
    <xf numFmtId="0" fontId="23" fillId="16" borderId="39" xfId="1" applyFont="1" applyFill="1" applyBorder="1" applyAlignment="1">
      <alignment horizontal="center" vertical="center"/>
    </xf>
    <xf numFmtId="1" fontId="24" fillId="16" borderId="39" xfId="1" applyNumberFormat="1" applyFont="1" applyFill="1" applyBorder="1" applyAlignment="1">
      <alignment horizontal="center" vertical="center"/>
    </xf>
    <xf numFmtId="169" fontId="24" fillId="16" borderId="39" xfId="1" applyNumberFormat="1" applyFont="1" applyFill="1" applyBorder="1" applyAlignment="1">
      <alignment horizontal="center" vertical="center"/>
    </xf>
    <xf numFmtId="170" fontId="24" fillId="16" borderId="39" xfId="1" applyNumberFormat="1" applyFont="1" applyFill="1" applyBorder="1" applyAlignment="1">
      <alignment horizontal="center" vertical="center"/>
    </xf>
    <xf numFmtId="169" fontId="24" fillId="16" borderId="40" xfId="1" applyNumberFormat="1" applyFont="1" applyFill="1" applyBorder="1" applyAlignment="1">
      <alignment horizontal="center" vertical="center"/>
    </xf>
    <xf numFmtId="49" fontId="15" fillId="16" borderId="39" xfId="1" applyNumberFormat="1" applyFont="1" applyFill="1" applyBorder="1" applyAlignment="1">
      <alignment wrapText="1"/>
    </xf>
    <xf numFmtId="0" fontId="15" fillId="16" borderId="40" xfId="1" applyFont="1" applyFill="1" applyBorder="1" applyAlignment="1">
      <alignment horizontal="center" vertical="center"/>
    </xf>
    <xf numFmtId="0" fontId="15" fillId="16" borderId="0" xfId="1" applyFill="1"/>
    <xf numFmtId="0" fontId="15" fillId="16" borderId="39" xfId="1" applyFont="1" applyFill="1" applyBorder="1"/>
    <xf numFmtId="1" fontId="24" fillId="16" borderId="41" xfId="1" applyNumberFormat="1" applyFont="1" applyFill="1" applyBorder="1" applyAlignment="1">
      <alignment horizontal="center" vertical="center"/>
    </xf>
    <xf numFmtId="1" fontId="25" fillId="17" borderId="0" xfId="1" applyNumberFormat="1" applyFont="1" applyFill="1" applyAlignment="1">
      <alignment horizontal="center" vertical="center"/>
    </xf>
    <xf numFmtId="166" fontId="24" fillId="16" borderId="39" xfId="1" applyNumberFormat="1" applyFont="1" applyFill="1" applyBorder="1" applyAlignment="1">
      <alignment horizontal="center" vertical="center"/>
    </xf>
    <xf numFmtId="49" fontId="15" fillId="16" borderId="39" xfId="1" applyNumberFormat="1" applyFont="1" applyFill="1" applyBorder="1" applyAlignment="1">
      <alignment horizontal="left" vertical="center" wrapText="1"/>
    </xf>
    <xf numFmtId="0" fontId="22" fillId="16" borderId="40" xfId="1" applyFont="1" applyFill="1" applyBorder="1" applyAlignment="1">
      <alignment horizontal="left" wrapText="1"/>
    </xf>
    <xf numFmtId="0" fontId="22" fillId="16" borderId="12" xfId="1" applyFont="1" applyFill="1" applyBorder="1" applyAlignment="1">
      <alignment horizontal="left" wrapText="1"/>
    </xf>
    <xf numFmtId="0" fontId="26" fillId="16" borderId="11" xfId="1" applyFont="1" applyFill="1" applyBorder="1" applyAlignment="1">
      <alignment horizontal="center" vertical="center"/>
    </xf>
    <xf numFmtId="0" fontId="26" fillId="16" borderId="40" xfId="1" applyFont="1" applyFill="1" applyBorder="1" applyAlignment="1">
      <alignment horizontal="center" vertical="center"/>
    </xf>
    <xf numFmtId="49" fontId="27" fillId="17" borderId="39" xfId="1" applyNumberFormat="1" applyFont="1" applyFill="1" applyBorder="1" applyAlignment="1">
      <alignment horizontal="left" vertical="center" wrapText="1"/>
    </xf>
    <xf numFmtId="0" fontId="26" fillId="16" borderId="39" xfId="1" applyFont="1" applyFill="1" applyBorder="1" applyAlignment="1">
      <alignment horizontal="center" vertical="center"/>
    </xf>
    <xf numFmtId="2" fontId="28" fillId="0" borderId="44" xfId="1" applyNumberFormat="1" applyFont="1" applyFill="1" applyBorder="1" applyAlignment="1">
      <alignment horizontal="left"/>
    </xf>
    <xf numFmtId="0" fontId="0" fillId="16" borderId="0" xfId="0" applyFill="1"/>
    <xf numFmtId="171" fontId="11" fillId="10" borderId="6" xfId="0" applyNumberFormat="1" applyFont="1" applyFill="1" applyBorder="1" applyAlignment="1">
      <alignment horizontal="right" vertical="center"/>
    </xf>
    <xf numFmtId="172" fontId="11" fillId="10" borderId="6" xfId="0" applyNumberFormat="1" applyFont="1" applyFill="1" applyBorder="1" applyAlignment="1">
      <alignment horizontal="right" vertical="center"/>
    </xf>
    <xf numFmtId="0" fontId="0" fillId="0" borderId="0" xfId="0" applyFont="1"/>
    <xf numFmtId="0" fontId="4" fillId="2" borderId="11" xfId="0" applyFont="1" applyFill="1" applyBorder="1" applyAlignment="1">
      <alignment vertical="center" wrapText="1"/>
    </xf>
    <xf numFmtId="0" fontId="4" fillId="2" borderId="14" xfId="0" applyFont="1" applyFill="1" applyBorder="1" applyAlignment="1">
      <alignment vertical="center" wrapText="1"/>
    </xf>
    <xf numFmtId="0" fontId="4" fillId="2" borderId="36" xfId="0" applyFont="1" applyFill="1" applyBorder="1" applyAlignment="1">
      <alignment vertical="center" wrapText="1"/>
    </xf>
    <xf numFmtId="0" fontId="4" fillId="6" borderId="4" xfId="0" applyFont="1" applyFill="1" applyBorder="1" applyAlignment="1">
      <alignment vertical="center"/>
    </xf>
    <xf numFmtId="0" fontId="4" fillId="3" borderId="15" xfId="0" applyFont="1" applyFill="1" applyBorder="1" applyAlignment="1">
      <alignment horizontal="center" vertical="center" wrapText="1"/>
    </xf>
    <xf numFmtId="0" fontId="4" fillId="2" borderId="37" xfId="0" applyFont="1" applyFill="1" applyBorder="1" applyAlignment="1">
      <alignment vertical="center" wrapText="1"/>
    </xf>
    <xf numFmtId="0" fontId="4" fillId="2" borderId="20" xfId="0" applyFont="1" applyFill="1" applyBorder="1" applyAlignment="1">
      <alignment vertical="center" wrapText="1"/>
    </xf>
    <xf numFmtId="0" fontId="4" fillId="2" borderId="38" xfId="0" applyFont="1" applyFill="1" applyBorder="1" applyAlignment="1">
      <alignment vertical="center" wrapText="1"/>
    </xf>
    <xf numFmtId="173" fontId="11" fillId="10" borderId="6" xfId="0" applyNumberFormat="1" applyFont="1" applyFill="1" applyBorder="1" applyAlignment="1">
      <alignment horizontal="right" vertical="center"/>
    </xf>
    <xf numFmtId="173" fontId="9" fillId="6" borderId="6" xfId="0" applyNumberFormat="1" applyFont="1" applyFill="1" applyBorder="1" applyAlignment="1">
      <alignment horizontal="right" vertical="center"/>
    </xf>
    <xf numFmtId="0" fontId="0" fillId="0" borderId="0" xfId="1" applyFont="1"/>
    <xf numFmtId="0" fontId="32" fillId="0" borderId="39" xfId="1" applyFont="1" applyBorder="1" applyAlignment="1">
      <alignment horizontal="center" vertical="center" wrapText="1"/>
    </xf>
    <xf numFmtId="0" fontId="33" fillId="0" borderId="39" xfId="1" applyFont="1" applyBorder="1" applyAlignment="1">
      <alignment horizontal="center" vertical="center" wrapText="1"/>
    </xf>
    <xf numFmtId="0" fontId="33" fillId="0" borderId="39" xfId="1" applyFont="1" applyBorder="1" applyAlignment="1">
      <alignment horizontal="center" vertical="center"/>
    </xf>
    <xf numFmtId="0" fontId="34" fillId="0" borderId="39" xfId="1" applyFont="1" applyBorder="1" applyAlignment="1">
      <alignment horizontal="center" vertical="center" wrapText="1"/>
    </xf>
    <xf numFmtId="49" fontId="27" fillId="18" borderId="39" xfId="2" applyNumberFormat="1" applyFont="1" applyFill="1" applyBorder="1" applyAlignment="1" applyProtection="1">
      <alignment horizontal="left" vertical="center" wrapText="1"/>
    </xf>
    <xf numFmtId="49" fontId="27" fillId="18" borderId="39" xfId="2" applyNumberFormat="1" applyFont="1" applyFill="1" applyBorder="1" applyAlignment="1" applyProtection="1">
      <alignment horizontal="center" vertical="center" wrapText="1"/>
    </xf>
    <xf numFmtId="49" fontId="36" fillId="18" borderId="39" xfId="2" applyNumberFormat="1" applyFont="1" applyFill="1" applyBorder="1" applyAlignment="1" applyProtection="1">
      <alignment horizontal="left" vertical="center" wrapText="1"/>
    </xf>
    <xf numFmtId="169" fontId="35" fillId="0" borderId="39" xfId="1" applyNumberFormat="1" applyFont="1" applyBorder="1" applyAlignment="1">
      <alignment horizontal="center" vertical="center" wrapText="1"/>
    </xf>
    <xf numFmtId="0" fontId="37" fillId="19" borderId="39" xfId="1" applyFont="1" applyFill="1" applyBorder="1" applyAlignment="1">
      <alignment horizontal="center" vertical="center"/>
    </xf>
    <xf numFmtId="170" fontId="35" fillId="0" borderId="39" xfId="1" applyNumberFormat="1" applyFont="1" applyBorder="1" applyAlignment="1">
      <alignment horizontal="center" vertical="center" wrapText="1"/>
    </xf>
    <xf numFmtId="169" fontId="35" fillId="0" borderId="39" xfId="1" applyNumberFormat="1" applyFont="1" applyBorder="1" applyAlignment="1">
      <alignment horizontal="center" vertical="center"/>
    </xf>
    <xf numFmtId="49" fontId="36" fillId="18" borderId="42" xfId="2" applyNumberFormat="1" applyFont="1" applyFill="1" applyBorder="1" applyAlignment="1" applyProtection="1">
      <alignment horizontal="left" vertical="center" wrapText="1"/>
    </xf>
    <xf numFmtId="166" fontId="35" fillId="0" borderId="39" xfId="1" applyNumberFormat="1" applyFont="1" applyBorder="1" applyAlignment="1">
      <alignment horizontal="center" vertical="center" wrapText="1"/>
    </xf>
    <xf numFmtId="49" fontId="27" fillId="18" borderId="40" xfId="2" applyNumberFormat="1" applyFont="1" applyFill="1" applyBorder="1" applyAlignment="1" applyProtection="1">
      <alignment horizontal="center" vertical="center" wrapText="1"/>
    </xf>
    <xf numFmtId="49" fontId="38" fillId="18" borderId="39" xfId="1" applyNumberFormat="1" applyFont="1" applyFill="1" applyBorder="1" applyAlignment="1">
      <alignment horizontal="left" vertical="center" wrapText="1"/>
    </xf>
    <xf numFmtId="169" fontId="35" fillId="0" borderId="41" xfId="1" applyNumberFormat="1" applyFont="1" applyBorder="1" applyAlignment="1">
      <alignment horizontal="center" vertical="center" wrapText="1"/>
    </xf>
    <xf numFmtId="49" fontId="36" fillId="18" borderId="46" xfId="2" applyNumberFormat="1" applyFont="1" applyFill="1" applyBorder="1" applyAlignment="1" applyProtection="1">
      <alignment horizontal="left" vertical="center" wrapText="1"/>
    </xf>
    <xf numFmtId="0" fontId="38" fillId="14" borderId="39" xfId="1" applyFont="1" applyFill="1" applyBorder="1" applyAlignment="1">
      <alignment vertical="center" wrapText="1"/>
    </xf>
    <xf numFmtId="49" fontId="27" fillId="14" borderId="39" xfId="1" applyNumberFormat="1" applyFont="1" applyFill="1" applyBorder="1" applyAlignment="1">
      <alignment horizontal="center" vertical="center" wrapText="1"/>
    </xf>
    <xf numFmtId="0" fontId="15" fillId="18" borderId="39" xfId="1" applyNumberFormat="1" applyFill="1" applyBorder="1" applyAlignment="1">
      <alignment wrapText="1"/>
    </xf>
    <xf numFmtId="1" fontId="15" fillId="0" borderId="0" xfId="1" applyNumberFormat="1"/>
    <xf numFmtId="169" fontId="15" fillId="0" borderId="0" xfId="1" applyNumberFormat="1"/>
    <xf numFmtId="0" fontId="0" fillId="0" borderId="0" xfId="1" applyFont="1" applyAlignment="1">
      <alignment vertical="center"/>
    </xf>
    <xf numFmtId="0" fontId="40" fillId="0" borderId="0" xfId="1" applyFont="1" applyAlignment="1">
      <alignment vertical="center"/>
    </xf>
    <xf numFmtId="0" fontId="41" fillId="0" borderId="39" xfId="1" applyFont="1" applyBorder="1" applyAlignment="1">
      <alignment horizontal="center" vertical="center" wrapText="1"/>
    </xf>
    <xf numFmtId="0" fontId="30" fillId="0" borderId="39" xfId="1" applyFont="1" applyBorder="1" applyAlignment="1">
      <alignment wrapText="1"/>
    </xf>
    <xf numFmtId="0" fontId="42" fillId="0" borderId="39" xfId="1" applyFont="1" applyBorder="1" applyAlignment="1">
      <alignment horizontal="center" vertical="center" wrapText="1"/>
    </xf>
    <xf numFmtId="0" fontId="18" fillId="7" borderId="39" xfId="1" applyFont="1" applyFill="1" applyBorder="1" applyAlignment="1">
      <alignment wrapText="1"/>
    </xf>
    <xf numFmtId="4" fontId="15" fillId="0" borderId="39" xfId="1" applyNumberFormat="1" applyBorder="1" applyAlignment="1">
      <alignment wrapText="1"/>
    </xf>
    <xf numFmtId="0" fontId="15" fillId="0" borderId="39" xfId="1" applyBorder="1" applyAlignment="1">
      <alignment wrapText="1"/>
    </xf>
    <xf numFmtId="4" fontId="30" fillId="0" borderId="39" xfId="1" applyNumberFormat="1" applyFont="1" applyBorder="1" applyAlignment="1">
      <alignment wrapText="1"/>
    </xf>
    <xf numFmtId="169" fontId="24" fillId="16" borderId="39" xfId="1" applyNumberFormat="1" applyFont="1" applyFill="1" applyBorder="1" applyAlignment="1">
      <alignment horizontal="right"/>
    </xf>
    <xf numFmtId="1" fontId="30" fillId="7" borderId="39" xfId="1" applyNumberFormat="1" applyFont="1" applyFill="1" applyBorder="1"/>
    <xf numFmtId="3" fontId="15" fillId="0" borderId="39" xfId="1" applyNumberFormat="1" applyFill="1" applyBorder="1" applyAlignment="1">
      <alignment wrapText="1"/>
    </xf>
    <xf numFmtId="0" fontId="15" fillId="0" borderId="39" xfId="1" applyFill="1" applyBorder="1" applyAlignment="1">
      <alignment wrapText="1"/>
    </xf>
    <xf numFmtId="4" fontId="15" fillId="0" borderId="39" xfId="1" applyNumberFormat="1" applyFill="1" applyBorder="1" applyAlignment="1">
      <alignment wrapText="1"/>
    </xf>
    <xf numFmtId="4" fontId="30" fillId="0" borderId="39" xfId="1" applyNumberFormat="1" applyFont="1" applyFill="1" applyBorder="1" applyAlignment="1">
      <alignment wrapText="1"/>
    </xf>
    <xf numFmtId="169" fontId="24" fillId="16" borderId="39" xfId="1" applyNumberFormat="1" applyFont="1" applyFill="1" applyBorder="1"/>
    <xf numFmtId="0" fontId="30" fillId="0" borderId="39" xfId="1" applyFont="1" applyFill="1" applyBorder="1" applyAlignment="1">
      <alignment wrapText="1"/>
    </xf>
    <xf numFmtId="3" fontId="30" fillId="0" borderId="39" xfId="1" applyNumberFormat="1" applyFont="1" applyFill="1" applyBorder="1" applyAlignment="1">
      <alignment wrapText="1"/>
    </xf>
    <xf numFmtId="0" fontId="15" fillId="0" borderId="39" xfId="1" applyFont="1" applyFill="1" applyBorder="1" applyAlignment="1">
      <alignment wrapText="1"/>
    </xf>
    <xf numFmtId="1" fontId="43" fillId="0" borderId="39" xfId="1" applyNumberFormat="1" applyFont="1" applyFill="1" applyBorder="1" applyAlignment="1">
      <alignment wrapText="1"/>
    </xf>
    <xf numFmtId="1" fontId="30" fillId="0" borderId="39" xfId="1" applyNumberFormat="1" applyFont="1" applyFill="1" applyBorder="1" applyAlignment="1">
      <alignment wrapText="1"/>
    </xf>
    <xf numFmtId="1" fontId="44" fillId="0" borderId="39" xfId="1" applyNumberFormat="1" applyFont="1" applyFill="1" applyBorder="1" applyAlignment="1">
      <alignment wrapText="1"/>
    </xf>
    <xf numFmtId="169" fontId="24" fillId="16" borderId="39" xfId="1" applyNumberFormat="1" applyFont="1" applyFill="1" applyBorder="1" applyAlignment="1">
      <alignment wrapText="1"/>
    </xf>
    <xf numFmtId="0" fontId="15" fillId="0" borderId="39" xfId="1" applyFont="1" applyFill="1" applyBorder="1"/>
    <xf numFmtId="0" fontId="15" fillId="0" borderId="39" xfId="1" applyFill="1" applyBorder="1"/>
    <xf numFmtId="0" fontId="30" fillId="0" borderId="39" xfId="1" applyFont="1" applyFill="1" applyBorder="1"/>
    <xf numFmtId="169" fontId="24" fillId="16" borderId="39" xfId="1" applyNumberFormat="1" applyFont="1" applyFill="1" applyBorder="1" applyAlignment="1">
      <alignment vertical="center" wrapText="1"/>
    </xf>
    <xf numFmtId="4" fontId="15" fillId="0" borderId="39" xfId="1" applyNumberFormat="1" applyFill="1" applyBorder="1"/>
    <xf numFmtId="4" fontId="30" fillId="0" borderId="39" xfId="1" applyNumberFormat="1" applyFont="1" applyFill="1" applyBorder="1"/>
    <xf numFmtId="0" fontId="18" fillId="7" borderId="39" xfId="1" applyFont="1" applyFill="1" applyBorder="1"/>
    <xf numFmtId="0" fontId="0" fillId="0" borderId="39" xfId="0" applyBorder="1"/>
    <xf numFmtId="169" fontId="0" fillId="16" borderId="39" xfId="0" applyNumberFormat="1" applyFill="1" applyBorder="1"/>
    <xf numFmtId="0" fontId="15" fillId="7" borderId="0" xfId="1" applyFill="1" applyAlignment="1">
      <alignment vertical="center"/>
    </xf>
    <xf numFmtId="0" fontId="45" fillId="0" borderId="39" xfId="1" applyFont="1" applyBorder="1"/>
    <xf numFmtId="0" fontId="15" fillId="0" borderId="0" xfId="1" applyFont="1"/>
    <xf numFmtId="0" fontId="45" fillId="0" borderId="46" xfId="1" applyFont="1" applyBorder="1"/>
    <xf numFmtId="1" fontId="30" fillId="7" borderId="46" xfId="1" applyNumberFormat="1" applyFont="1" applyFill="1" applyBorder="1"/>
    <xf numFmtId="0" fontId="45" fillId="0" borderId="0" xfId="1" applyFont="1" applyBorder="1"/>
    <xf numFmtId="1" fontId="30" fillId="7" borderId="0" xfId="1" applyNumberFormat="1" applyFont="1" applyFill="1" applyBorder="1"/>
    <xf numFmtId="0" fontId="15" fillId="6" borderId="0" xfId="1" applyFill="1"/>
    <xf numFmtId="0" fontId="46" fillId="6" borderId="0" xfId="1" applyFont="1" applyFill="1" applyAlignment="1">
      <alignment vertical="center"/>
    </xf>
    <xf numFmtId="0" fontId="46" fillId="6" borderId="0" xfId="1" applyFont="1" applyFill="1"/>
    <xf numFmtId="0" fontId="46" fillId="6" borderId="0" xfId="1" applyFont="1" applyFill="1" applyAlignment="1">
      <alignment horizontal="right"/>
    </xf>
    <xf numFmtId="0" fontId="0" fillId="0" borderId="29" xfId="0" applyFont="1" applyBorder="1" applyAlignment="1">
      <alignment vertical="center" wrapText="1"/>
    </xf>
    <xf numFmtId="0" fontId="0" fillId="0" borderId="23" xfId="0" applyFont="1" applyBorder="1" applyAlignment="1">
      <alignment vertical="center" wrapText="1"/>
    </xf>
    <xf numFmtId="0" fontId="0" fillId="0" borderId="24" xfId="0" applyFont="1" applyBorder="1" applyAlignment="1">
      <alignment vertical="center" wrapText="1"/>
    </xf>
    <xf numFmtId="0" fontId="6" fillId="5" borderId="22"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5" fillId="0" borderId="29"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4" fillId="0" borderId="31" xfId="0" applyFont="1" applyBorder="1" applyAlignment="1">
      <alignment vertical="center" wrapText="1"/>
    </xf>
    <xf numFmtId="0" fontId="4" fillId="0" borderId="32" xfId="0" applyFont="1" applyBorder="1" applyAlignment="1">
      <alignment vertical="center" wrapText="1"/>
    </xf>
    <xf numFmtId="0" fontId="4" fillId="0" borderId="33" xfId="0" applyFont="1" applyBorder="1" applyAlignment="1">
      <alignment vertical="center" wrapText="1"/>
    </xf>
    <xf numFmtId="0" fontId="7" fillId="5"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4" fillId="5" borderId="22"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31" fillId="0" borderId="39" xfId="1" applyFont="1" applyBorder="1" applyAlignment="1">
      <alignment horizontal="center" vertical="center"/>
    </xf>
    <xf numFmtId="0" fontId="15" fillId="0" borderId="39" xfId="1" applyBorder="1" applyAlignment="1">
      <alignment horizontal="center" vertical="center"/>
    </xf>
    <xf numFmtId="2" fontId="29" fillId="0" borderId="40" xfId="1" applyNumberFormat="1" applyFont="1" applyBorder="1" applyAlignment="1">
      <alignment horizontal="right" vertical="center" wrapText="1"/>
    </xf>
    <xf numFmtId="0" fontId="15" fillId="0" borderId="23" xfId="1" applyBorder="1" applyAlignment="1"/>
    <xf numFmtId="0" fontId="15" fillId="0" borderId="41" xfId="1" applyBorder="1" applyAlignment="1"/>
    <xf numFmtId="2" fontId="29" fillId="0" borderId="23" xfId="1" applyNumberFormat="1" applyFont="1" applyBorder="1" applyAlignment="1">
      <alignment horizontal="right" vertical="center" wrapText="1"/>
    </xf>
    <xf numFmtId="0" fontId="6" fillId="2" borderId="20" xfId="0" applyFont="1" applyFill="1" applyBorder="1" applyAlignment="1">
      <alignment vertical="center" wrapText="1"/>
    </xf>
    <xf numFmtId="0" fontId="6" fillId="5" borderId="15" xfId="0" applyFont="1" applyFill="1" applyBorder="1" applyAlignment="1">
      <alignment horizontal="center" vertical="center" wrapText="1"/>
    </xf>
    <xf numFmtId="0" fontId="6" fillId="2" borderId="11" xfId="0" applyFont="1" applyFill="1" applyBorder="1" applyAlignment="1">
      <alignment vertical="center" wrapText="1"/>
    </xf>
    <xf numFmtId="0" fontId="6" fillId="6" borderId="9" xfId="0" applyFont="1" applyFill="1" applyBorder="1" applyAlignment="1">
      <alignment vertical="center"/>
    </xf>
    <xf numFmtId="0" fontId="6" fillId="6" borderId="5" xfId="0" applyFont="1" applyFill="1" applyBorder="1" applyAlignment="1">
      <alignment vertical="center"/>
    </xf>
    <xf numFmtId="0" fontId="6" fillId="6" borderId="4" xfId="0" applyFont="1" applyFill="1" applyBorder="1" applyAlignment="1">
      <alignment vertical="center"/>
    </xf>
    <xf numFmtId="0" fontId="6" fillId="2" borderId="14" xfId="0" applyFont="1" applyFill="1" applyBorder="1" applyAlignment="1">
      <alignment vertical="center" wrapText="1"/>
    </xf>
    <xf numFmtId="3" fontId="9" fillId="6" borderId="9" xfId="0" applyNumberFormat="1" applyFont="1" applyFill="1" applyBorder="1" applyAlignment="1">
      <alignment vertical="center"/>
    </xf>
    <xf numFmtId="3" fontId="9" fillId="6" borderId="5" xfId="0" applyNumberFormat="1" applyFont="1" applyFill="1" applyBorder="1" applyAlignment="1">
      <alignment vertical="center"/>
    </xf>
    <xf numFmtId="0" fontId="10" fillId="8" borderId="2" xfId="0" applyFont="1" applyFill="1" applyBorder="1" applyAlignment="1">
      <alignment vertical="center"/>
    </xf>
    <xf numFmtId="0" fontId="10" fillId="8" borderId="8" xfId="0" applyFont="1" applyFill="1" applyBorder="1" applyAlignment="1">
      <alignment vertical="center"/>
    </xf>
    <xf numFmtId="0" fontId="10" fillId="8" borderId="9" xfId="0" applyFont="1" applyFill="1" applyBorder="1" applyAlignment="1">
      <alignment horizontal="center" vertical="center"/>
    </xf>
    <xf numFmtId="0" fontId="10" fillId="8" borderId="5" xfId="0" applyFont="1" applyFill="1" applyBorder="1" applyAlignment="1">
      <alignment horizontal="center" vertical="center"/>
    </xf>
    <xf numFmtId="0" fontId="11" fillId="9" borderId="25" xfId="0" applyFont="1" applyFill="1" applyBorder="1" applyAlignment="1">
      <alignment vertical="center"/>
    </xf>
    <xf numFmtId="0" fontId="11" fillId="9" borderId="7" xfId="0" applyFont="1" applyFill="1" applyBorder="1" applyAlignment="1">
      <alignment vertical="center"/>
    </xf>
    <xf numFmtId="3" fontId="9" fillId="10" borderId="9" xfId="0" applyNumberFormat="1" applyFont="1" applyFill="1" applyBorder="1" applyAlignment="1">
      <alignment horizontal="right" vertical="center"/>
    </xf>
    <xf numFmtId="3" fontId="9" fillId="10" borderId="4" xfId="0" applyNumberFormat="1" applyFont="1" applyFill="1" applyBorder="1" applyAlignment="1">
      <alignment horizontal="right" vertical="center"/>
    </xf>
    <xf numFmtId="0" fontId="9" fillId="6" borderId="9" xfId="0" applyFont="1" applyFill="1" applyBorder="1" applyAlignment="1">
      <alignment vertical="center"/>
    </xf>
    <xf numFmtId="0" fontId="9" fillId="6" borderId="5" xfId="0" applyFont="1" applyFill="1" applyBorder="1" applyAlignment="1">
      <alignment vertical="center"/>
    </xf>
    <xf numFmtId="0" fontId="11" fillId="9" borderId="9" xfId="0" applyFont="1" applyFill="1" applyBorder="1" applyAlignment="1">
      <alignment vertical="center"/>
    </xf>
    <xf numFmtId="0" fontId="11" fillId="9" borderId="5" xfId="0" applyFont="1" applyFill="1" applyBorder="1" applyAlignment="1">
      <alignment vertical="center"/>
    </xf>
    <xf numFmtId="10" fontId="9" fillId="7" borderId="6" xfId="0" applyNumberFormat="1" applyFont="1" applyFill="1" applyBorder="1" applyAlignment="1">
      <alignment horizontal="center" vertical="center"/>
    </xf>
    <xf numFmtId="10" fontId="9" fillId="20" borderId="6" xfId="0" applyNumberFormat="1" applyFont="1" applyFill="1" applyBorder="1" applyAlignment="1">
      <alignment horizontal="center" vertical="center"/>
    </xf>
    <xf numFmtId="171" fontId="9" fillId="20" borderId="6" xfId="0" applyNumberFormat="1" applyFont="1" applyFill="1" applyBorder="1" applyAlignment="1">
      <alignment horizontal="right" vertical="center"/>
    </xf>
    <xf numFmtId="0" fontId="0" fillId="20" borderId="0" xfId="0" applyFill="1"/>
    <xf numFmtId="0" fontId="9" fillId="4" borderId="47" xfId="0" applyFont="1" applyFill="1" applyBorder="1" applyAlignment="1">
      <alignment vertical="center" wrapText="1"/>
    </xf>
    <xf numFmtId="0" fontId="13" fillId="0" borderId="39" xfId="0" applyFont="1" applyBorder="1"/>
  </cellXfs>
  <cellStyles count="3">
    <cellStyle name="Normal" xfId="0" builtinId="0"/>
    <cellStyle name="Standard 2" xfId="2"/>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0"/>
  <sheetViews>
    <sheetView workbookViewId="0">
      <selection activeCell="B15" sqref="B15"/>
    </sheetView>
  </sheetViews>
  <sheetFormatPr baseColWidth="10" defaultColWidth="11.375" defaultRowHeight="14.3" x14ac:dyDescent="0.25"/>
  <cols>
    <col min="2" max="2" width="96.25" customWidth="1"/>
  </cols>
  <sheetData>
    <row r="2" spans="2:2" ht="28.55" x14ac:dyDescent="0.25">
      <c r="B2" s="16" t="s">
        <v>26</v>
      </c>
    </row>
    <row r="3" spans="2:2" ht="57.1" x14ac:dyDescent="0.25">
      <c r="B3" s="16" t="s">
        <v>0</v>
      </c>
    </row>
    <row r="4" spans="2:2" ht="14.95" x14ac:dyDescent="0.25">
      <c r="B4" s="16" t="s">
        <v>17</v>
      </c>
    </row>
    <row r="5" spans="2:2" ht="30.1" x14ac:dyDescent="0.25">
      <c r="B5" s="16" t="s">
        <v>18</v>
      </c>
    </row>
    <row r="10" spans="2:2" ht="14.95" x14ac:dyDescent="0.25">
      <c r="B10" t="s">
        <v>14</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1"/>
  <sheetViews>
    <sheetView tabSelected="1" zoomScale="90" zoomScaleNormal="90" workbookViewId="0">
      <selection activeCell="E9" sqref="E9"/>
    </sheetView>
  </sheetViews>
  <sheetFormatPr baseColWidth="10" defaultColWidth="11.375" defaultRowHeight="14.3" x14ac:dyDescent="0.25"/>
  <cols>
    <col min="1" max="1" width="12.75" style="38" customWidth="1"/>
    <col min="2" max="2" width="29.125" customWidth="1"/>
    <col min="3" max="3" width="15.75" style="4" customWidth="1"/>
    <col min="4" max="7" width="15.75" customWidth="1"/>
  </cols>
  <sheetData>
    <row r="1" spans="1:9" ht="21.1" x14ac:dyDescent="0.25">
      <c r="A1" s="55" t="s">
        <v>29</v>
      </c>
      <c r="B1" s="1" t="s">
        <v>30</v>
      </c>
      <c r="C1" s="56"/>
      <c r="D1" s="57"/>
      <c r="E1" s="57"/>
      <c r="F1" s="57"/>
      <c r="G1" s="57"/>
      <c r="H1" s="57"/>
      <c r="I1" s="57"/>
    </row>
    <row r="2" spans="1:9" ht="14.95" x14ac:dyDescent="0.25">
      <c r="C2" s="15"/>
    </row>
    <row r="3" spans="1:9" ht="15.8" thickBot="1" x14ac:dyDescent="0.3">
      <c r="C3" s="15"/>
    </row>
    <row r="4" spans="1:9" ht="24.8" customHeight="1" x14ac:dyDescent="0.25">
      <c r="B4" s="320" t="s">
        <v>19</v>
      </c>
      <c r="C4" s="321" t="s">
        <v>43</v>
      </c>
      <c r="D4" s="41"/>
      <c r="E4" s="41"/>
      <c r="F4" s="41"/>
      <c r="G4" s="42"/>
    </row>
    <row r="5" spans="1:9" ht="14.95" x14ac:dyDescent="0.25">
      <c r="B5" s="63" t="s">
        <v>20</v>
      </c>
      <c r="C5" s="58" t="s">
        <v>44</v>
      </c>
      <c r="D5" s="43"/>
      <c r="E5" s="43"/>
      <c r="F5" s="43"/>
      <c r="G5" s="44"/>
    </row>
    <row r="6" spans="1:9" ht="14.95" x14ac:dyDescent="0.25">
      <c r="B6" s="63" t="s">
        <v>1</v>
      </c>
      <c r="C6" s="59" t="s">
        <v>157</v>
      </c>
      <c r="D6" s="43"/>
      <c r="E6" s="43"/>
      <c r="F6" s="43"/>
      <c r="G6" s="44"/>
    </row>
    <row r="7" spans="1:9" ht="14.95" x14ac:dyDescent="0.25">
      <c r="B7" s="63" t="s">
        <v>27</v>
      </c>
      <c r="C7" s="60" t="s">
        <v>45</v>
      </c>
      <c r="D7" s="43"/>
      <c r="E7" s="43"/>
      <c r="F7" s="43"/>
      <c r="G7" s="44"/>
    </row>
    <row r="8" spans="1:9" ht="24.8" customHeight="1" x14ac:dyDescent="0.25">
      <c r="B8" s="63" t="s">
        <v>28</v>
      </c>
      <c r="C8" s="61">
        <v>42908</v>
      </c>
      <c r="D8" s="54"/>
      <c r="E8" s="15"/>
      <c r="F8" s="43"/>
      <c r="G8" s="44"/>
    </row>
    <row r="9" spans="1:9" ht="24.8" customHeight="1" x14ac:dyDescent="0.25">
      <c r="B9" s="63" t="s">
        <v>3</v>
      </c>
      <c r="C9" s="62" t="s">
        <v>46</v>
      </c>
      <c r="D9" s="43"/>
      <c r="E9" s="43"/>
      <c r="F9" s="43"/>
      <c r="G9" s="44"/>
    </row>
    <row r="10" spans="1:9" ht="83.25" customHeight="1" x14ac:dyDescent="0.25">
      <c r="B10" s="63" t="s">
        <v>4</v>
      </c>
      <c r="C10" s="272" t="s">
        <v>154</v>
      </c>
      <c r="D10" s="273"/>
      <c r="E10" s="273"/>
      <c r="F10" s="273"/>
      <c r="G10" s="274"/>
    </row>
    <row r="11" spans="1:9" ht="35.35" customHeight="1" x14ac:dyDescent="0.25">
      <c r="B11" s="63" t="s">
        <v>5</v>
      </c>
      <c r="C11" s="278" t="s">
        <v>155</v>
      </c>
      <c r="D11" s="279"/>
      <c r="E11" s="279"/>
      <c r="F11" s="279"/>
      <c r="G11" s="280"/>
    </row>
    <row r="12" spans="1:9" ht="44.35" customHeight="1" thickBot="1" x14ac:dyDescent="0.3">
      <c r="B12" s="64" t="s">
        <v>6</v>
      </c>
      <c r="C12" s="281" t="s">
        <v>47</v>
      </c>
      <c r="D12" s="282"/>
      <c r="E12" s="282"/>
      <c r="F12" s="282"/>
      <c r="G12" s="283"/>
    </row>
    <row r="13" spans="1:9" ht="15.8" customHeight="1" thickBot="1" x14ac:dyDescent="0.3">
      <c r="B13" s="15"/>
      <c r="C13" s="15"/>
    </row>
    <row r="14" spans="1:9" ht="15.8" customHeight="1" thickBot="1" x14ac:dyDescent="0.3">
      <c r="B14" s="46" t="s">
        <v>31</v>
      </c>
      <c r="C14" s="284" t="s">
        <v>25</v>
      </c>
      <c r="D14" s="284"/>
      <c r="E14" s="284"/>
      <c r="F14" s="284"/>
      <c r="G14" s="285"/>
    </row>
    <row r="15" spans="1:9" ht="15.8" thickBot="1" x14ac:dyDescent="0.3">
      <c r="B15" s="20" t="s">
        <v>7</v>
      </c>
      <c r="C15" s="24" t="s">
        <v>8</v>
      </c>
      <c r="D15" s="25" t="s">
        <v>9</v>
      </c>
      <c r="E15" s="25" t="s">
        <v>10</v>
      </c>
      <c r="F15" s="25" t="s">
        <v>2</v>
      </c>
      <c r="G15" s="27" t="s">
        <v>11</v>
      </c>
      <c r="H15" s="100" t="s">
        <v>48</v>
      </c>
    </row>
    <row r="16" spans="1:9" ht="15.8" thickBot="1" x14ac:dyDescent="0.3">
      <c r="B16" s="47">
        <v>2015</v>
      </c>
      <c r="C16" s="113">
        <v>0.157</v>
      </c>
      <c r="D16" s="195"/>
      <c r="E16" s="114">
        <v>16.908999999999999</v>
      </c>
      <c r="F16" s="101">
        <v>40.700000000000003</v>
      </c>
      <c r="G16" s="102">
        <v>0.59499999999999997</v>
      </c>
      <c r="H16" s="103">
        <v>2.1829999999999998</v>
      </c>
    </row>
    <row r="17" spans="1:8" ht="15.8" thickBot="1" x14ac:dyDescent="0.3">
      <c r="A17" s="45"/>
      <c r="B17" s="47">
        <v>2010</v>
      </c>
      <c r="C17" s="6"/>
      <c r="D17" s="6"/>
      <c r="E17" s="12"/>
      <c r="F17" s="30"/>
      <c r="G17" s="13"/>
      <c r="H17" s="104"/>
    </row>
    <row r="18" spans="1:8" ht="15.8" thickBot="1" x14ac:dyDescent="0.3">
      <c r="A18" s="45"/>
      <c r="B18" s="47">
        <v>2005</v>
      </c>
      <c r="C18" s="6"/>
      <c r="D18" s="6"/>
      <c r="E18" s="12"/>
      <c r="F18" s="30"/>
      <c r="G18" s="13"/>
      <c r="H18" s="104"/>
    </row>
    <row r="19" spans="1:8" ht="15.8" thickBot="1" x14ac:dyDescent="0.3">
      <c r="A19" s="39"/>
      <c r="B19" s="48"/>
      <c r="C19" s="196"/>
      <c r="D19" s="196"/>
      <c r="E19" s="197"/>
      <c r="F19" s="197"/>
      <c r="G19" s="198"/>
      <c r="H19" s="104"/>
    </row>
    <row r="20" spans="1:8" ht="15.8" thickBot="1" x14ac:dyDescent="0.3">
      <c r="B20" s="35" t="s">
        <v>22</v>
      </c>
      <c r="C20" s="199"/>
      <c r="D20" s="200" t="s">
        <v>12</v>
      </c>
      <c r="E20" s="196"/>
      <c r="F20" s="196"/>
      <c r="G20" s="201"/>
      <c r="H20" s="104"/>
    </row>
    <row r="21" spans="1:8" ht="15.8" customHeight="1" thickBot="1" x14ac:dyDescent="0.3">
      <c r="A21" s="39"/>
      <c r="B21" s="48"/>
      <c r="C21" s="196"/>
      <c r="D21" s="196"/>
      <c r="E21" s="202"/>
      <c r="F21" s="202"/>
      <c r="G21" s="203"/>
      <c r="H21" s="104"/>
    </row>
    <row r="22" spans="1:8" ht="15.8" customHeight="1" thickBot="1" x14ac:dyDescent="0.3">
      <c r="A22" s="40"/>
      <c r="B22" s="49"/>
      <c r="C22" s="286" t="s">
        <v>16</v>
      </c>
      <c r="D22" s="287"/>
      <c r="E22" s="287"/>
      <c r="F22" s="287"/>
      <c r="G22" s="288"/>
      <c r="H22" s="104"/>
    </row>
    <row r="23" spans="1:8" ht="15.8" thickBot="1" x14ac:dyDescent="0.3">
      <c r="A23" s="40"/>
      <c r="B23" s="20" t="s">
        <v>7</v>
      </c>
      <c r="C23" s="24" t="s">
        <v>8</v>
      </c>
      <c r="D23" s="25" t="s">
        <v>9</v>
      </c>
      <c r="E23" s="25" t="s">
        <v>10</v>
      </c>
      <c r="F23" s="25" t="s">
        <v>2</v>
      </c>
      <c r="G23" s="27" t="s">
        <v>113</v>
      </c>
      <c r="H23" s="100" t="s">
        <v>48</v>
      </c>
    </row>
    <row r="24" spans="1:8" ht="15.8" thickBot="1" x14ac:dyDescent="0.3">
      <c r="A24" s="45"/>
      <c r="B24" s="47">
        <v>2015</v>
      </c>
      <c r="C24" s="115">
        <v>59.029913000000001</v>
      </c>
      <c r="D24" s="105"/>
      <c r="E24" s="105">
        <v>1251.9858850000001</v>
      </c>
      <c r="F24" s="108">
        <v>6961.5</v>
      </c>
      <c r="G24" s="106">
        <v>65.186000000000007</v>
      </c>
      <c r="H24" s="103">
        <v>121.407</v>
      </c>
    </row>
    <row r="25" spans="1:8" ht="15.8" thickBot="1" x14ac:dyDescent="0.3">
      <c r="A25" s="45"/>
      <c r="B25" s="47">
        <v>2010</v>
      </c>
      <c r="C25" s="32"/>
      <c r="D25" s="33"/>
      <c r="E25" s="33"/>
      <c r="F25" s="33"/>
      <c r="G25" s="65"/>
      <c r="H25" s="104"/>
    </row>
    <row r="26" spans="1:8" ht="15.8" thickBot="1" x14ac:dyDescent="0.3">
      <c r="A26" s="45"/>
      <c r="B26" s="47">
        <v>2005</v>
      </c>
      <c r="C26" s="32"/>
      <c r="D26" s="33"/>
      <c r="E26" s="33"/>
      <c r="F26" s="33"/>
      <c r="G26" s="65"/>
      <c r="H26" s="104"/>
    </row>
    <row r="27" spans="1:8" ht="15.8" thickBot="1" x14ac:dyDescent="0.3">
      <c r="A27" s="39"/>
      <c r="B27" s="48"/>
      <c r="C27" s="8"/>
      <c r="D27" s="17"/>
      <c r="E27" s="5"/>
      <c r="F27" s="37"/>
      <c r="G27" s="50"/>
      <c r="H27" s="104"/>
    </row>
    <row r="28" spans="1:8" ht="15.8" thickBot="1" x14ac:dyDescent="0.3">
      <c r="B28" s="35" t="s">
        <v>21</v>
      </c>
      <c r="C28" s="36"/>
      <c r="D28" s="9" t="s">
        <v>13</v>
      </c>
      <c r="E28" s="28"/>
      <c r="F28" s="7"/>
      <c r="G28" s="51"/>
      <c r="H28" s="104"/>
    </row>
    <row r="29" spans="1:8" ht="15.8" customHeight="1" thickBot="1" x14ac:dyDescent="0.3">
      <c r="A29" s="39"/>
      <c r="B29" s="48"/>
      <c r="C29" s="8"/>
      <c r="D29" s="17"/>
      <c r="E29" s="29"/>
      <c r="F29" s="10"/>
      <c r="G29" s="52"/>
      <c r="H29" s="104"/>
    </row>
    <row r="30" spans="1:8" ht="15.8" customHeight="1" thickBot="1" x14ac:dyDescent="0.3">
      <c r="A30" s="40"/>
      <c r="B30" s="49"/>
      <c r="C30" s="275" t="s">
        <v>24</v>
      </c>
      <c r="D30" s="276"/>
      <c r="E30" s="276"/>
      <c r="F30" s="276"/>
      <c r="G30" s="277"/>
      <c r="H30" s="104"/>
    </row>
    <row r="31" spans="1:8" ht="15.8" thickBot="1" x14ac:dyDescent="0.3">
      <c r="A31" s="40"/>
      <c r="B31" s="20" t="s">
        <v>7</v>
      </c>
      <c r="C31" s="24" t="s">
        <v>8</v>
      </c>
      <c r="D31" s="25" t="s">
        <v>9</v>
      </c>
      <c r="E31" s="25" t="s">
        <v>10</v>
      </c>
      <c r="F31" s="25" t="s">
        <v>2</v>
      </c>
      <c r="G31" s="27" t="s">
        <v>11</v>
      </c>
      <c r="H31" s="100" t="s">
        <v>48</v>
      </c>
    </row>
    <row r="32" spans="1:8" ht="14.95" thickBot="1" x14ac:dyDescent="0.3">
      <c r="A32" s="45"/>
      <c r="B32" s="47">
        <v>2015</v>
      </c>
      <c r="C32" s="112">
        <v>0.19076910015000001</v>
      </c>
      <c r="D32" s="67"/>
      <c r="E32" s="111">
        <v>25.013170152000004</v>
      </c>
      <c r="F32" s="107">
        <v>51.099846140000004</v>
      </c>
      <c r="G32" s="109">
        <v>0.72089705979999996</v>
      </c>
      <c r="H32" s="110">
        <v>1.7522069814000001</v>
      </c>
    </row>
    <row r="33" spans="1:8" ht="14.95" thickBot="1" x14ac:dyDescent="0.3">
      <c r="A33" s="45"/>
      <c r="B33" s="47">
        <v>2010</v>
      </c>
      <c r="C33" s="66"/>
      <c r="D33" s="67"/>
      <c r="E33" s="67"/>
      <c r="F33" s="67"/>
      <c r="G33" s="68"/>
      <c r="H33" s="104"/>
    </row>
    <row r="34" spans="1:8" ht="14.95" thickBot="1" x14ac:dyDescent="0.3">
      <c r="A34" s="45"/>
      <c r="B34" s="47">
        <v>2005</v>
      </c>
      <c r="C34" s="66"/>
      <c r="D34" s="67"/>
      <c r="E34" s="67"/>
      <c r="F34" s="67"/>
      <c r="G34" s="68"/>
      <c r="H34" s="104"/>
    </row>
    <row r="35" spans="1:8" ht="14.95" thickBot="1" x14ac:dyDescent="0.3">
      <c r="A35" s="39"/>
      <c r="B35" s="48"/>
      <c r="C35" s="8"/>
      <c r="D35" s="17"/>
      <c r="E35" s="14"/>
      <c r="F35" s="14"/>
      <c r="G35" s="50"/>
      <c r="H35" s="104"/>
    </row>
    <row r="36" spans="1:8" ht="14.95" thickBot="1" x14ac:dyDescent="0.3">
      <c r="B36" s="35" t="s">
        <v>23</v>
      </c>
      <c r="C36" s="36"/>
      <c r="D36" s="18" t="s">
        <v>49</v>
      </c>
      <c r="E36" s="8"/>
      <c r="F36" s="8"/>
      <c r="G36" s="51"/>
      <c r="H36" s="104"/>
    </row>
    <row r="37" spans="1:8" ht="14.95" thickBot="1" x14ac:dyDescent="0.3">
      <c r="A37" s="39"/>
      <c r="B37" s="53"/>
      <c r="C37" s="11"/>
      <c r="D37" s="17"/>
      <c r="E37" s="11"/>
      <c r="F37" s="11"/>
      <c r="G37" s="52"/>
      <c r="H37" s="104"/>
    </row>
    <row r="38" spans="1:8" x14ac:dyDescent="0.25">
      <c r="B38" s="15"/>
      <c r="C38" s="15"/>
      <c r="D38" s="15"/>
      <c r="E38" s="15"/>
      <c r="F38" s="15"/>
    </row>
    <row r="39" spans="1:8" x14ac:dyDescent="0.25">
      <c r="B39" s="15"/>
      <c r="C39" s="15"/>
      <c r="D39" s="15"/>
      <c r="E39" s="15"/>
      <c r="F39" s="15"/>
    </row>
    <row r="40" spans="1:8" x14ac:dyDescent="0.25">
      <c r="B40" s="15"/>
      <c r="C40" s="15"/>
      <c r="D40" s="15"/>
      <c r="E40" s="15"/>
      <c r="F40" s="15"/>
    </row>
    <row r="41" spans="1:8" x14ac:dyDescent="0.25">
      <c r="B41" s="15"/>
      <c r="C41" s="15"/>
      <c r="D41" s="15"/>
      <c r="E41" s="15"/>
      <c r="F41" s="15"/>
    </row>
  </sheetData>
  <mergeCells count="6">
    <mergeCell ref="C10:G10"/>
    <mergeCell ref="C30:G30"/>
    <mergeCell ref="C11:G11"/>
    <mergeCell ref="C12:G12"/>
    <mergeCell ref="C14:G14"/>
    <mergeCell ref="C22:G22"/>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1"/>
  <sheetViews>
    <sheetView topLeftCell="A46" workbookViewId="0">
      <selection activeCell="G55" sqref="G55"/>
    </sheetView>
  </sheetViews>
  <sheetFormatPr baseColWidth="10" defaultColWidth="13.625" defaultRowHeight="14.3" x14ac:dyDescent="0.25"/>
  <sheetData>
    <row r="1" spans="1:18" ht="18.350000000000001" x14ac:dyDescent="0.3">
      <c r="A1" s="116" t="s">
        <v>114</v>
      </c>
    </row>
    <row r="2" spans="1:18" ht="24.8" customHeight="1" x14ac:dyDescent="0.25">
      <c r="A2" s="206" t="s">
        <v>115</v>
      </c>
      <c r="B2" s="118"/>
      <c r="C2" s="118"/>
      <c r="D2" s="118"/>
      <c r="E2" s="118"/>
      <c r="F2" s="118"/>
      <c r="G2" s="118"/>
      <c r="H2" s="118"/>
      <c r="I2" s="118"/>
      <c r="J2" s="118"/>
      <c r="K2" s="118"/>
      <c r="L2" s="118"/>
      <c r="M2" s="118"/>
      <c r="N2" s="118"/>
      <c r="O2" s="118"/>
      <c r="P2" s="118"/>
      <c r="Q2" s="118"/>
      <c r="R2" s="118"/>
    </row>
    <row r="3" spans="1:18" ht="40.75" x14ac:dyDescent="0.25">
      <c r="A3" s="289" t="s">
        <v>116</v>
      </c>
      <c r="B3" s="290"/>
      <c r="C3" s="290"/>
      <c r="D3" s="207" t="s">
        <v>117</v>
      </c>
      <c r="E3" s="207"/>
      <c r="F3" s="207"/>
      <c r="G3" s="207"/>
      <c r="H3" s="207" t="s">
        <v>118</v>
      </c>
      <c r="I3" s="207"/>
      <c r="J3" s="207"/>
      <c r="K3" s="207"/>
      <c r="L3" s="207" t="s">
        <v>119</v>
      </c>
      <c r="M3" s="118"/>
      <c r="N3" s="118"/>
      <c r="O3" s="118"/>
      <c r="P3" s="118"/>
      <c r="Q3" s="118"/>
      <c r="R3" s="118"/>
    </row>
    <row r="4" spans="1:18" ht="27.2" x14ac:dyDescent="0.25">
      <c r="A4" s="290"/>
      <c r="B4" s="290"/>
      <c r="C4" s="290"/>
      <c r="D4" s="208" t="s">
        <v>120</v>
      </c>
      <c r="E4" s="208" t="s">
        <v>10</v>
      </c>
      <c r="F4" s="208" t="s">
        <v>121</v>
      </c>
      <c r="G4" s="208" t="s">
        <v>2</v>
      </c>
      <c r="H4" s="208" t="s">
        <v>11</v>
      </c>
      <c r="I4" s="209" t="s">
        <v>48</v>
      </c>
      <c r="J4" s="209" t="s">
        <v>122</v>
      </c>
      <c r="K4" s="210" t="s">
        <v>123</v>
      </c>
      <c r="L4" s="208" t="s">
        <v>124</v>
      </c>
      <c r="M4" s="118"/>
      <c r="N4" s="118"/>
      <c r="O4" s="118"/>
      <c r="P4" s="118"/>
      <c r="Q4" s="118"/>
      <c r="R4" s="118"/>
    </row>
    <row r="5" spans="1:18" ht="36" x14ac:dyDescent="0.25">
      <c r="A5" s="211" t="s">
        <v>125</v>
      </c>
      <c r="B5" s="212" t="s">
        <v>67</v>
      </c>
      <c r="C5" s="213" t="s">
        <v>126</v>
      </c>
      <c r="D5" s="214">
        <f>I20</f>
        <v>0</v>
      </c>
      <c r="E5" s="214">
        <f>N20</f>
        <v>0</v>
      </c>
      <c r="F5" s="215" t="s">
        <v>91</v>
      </c>
      <c r="G5" s="216">
        <f t="shared" ref="G5:J7" si="0">J20</f>
        <v>0</v>
      </c>
      <c r="H5" s="214">
        <f t="shared" si="0"/>
        <v>0</v>
      </c>
      <c r="I5" s="217">
        <f t="shared" si="0"/>
        <v>0</v>
      </c>
      <c r="J5" s="217">
        <f t="shared" si="0"/>
        <v>0</v>
      </c>
      <c r="K5" s="215" t="s">
        <v>91</v>
      </c>
      <c r="L5" s="215" t="s">
        <v>91</v>
      </c>
      <c r="M5" s="118"/>
      <c r="N5" s="118"/>
      <c r="P5" s="118"/>
      <c r="Q5" s="118"/>
      <c r="R5" s="118"/>
    </row>
    <row r="6" spans="1:18" ht="36" x14ac:dyDescent="0.25">
      <c r="A6" s="211" t="s">
        <v>125</v>
      </c>
      <c r="B6" s="212" t="s">
        <v>69</v>
      </c>
      <c r="C6" s="213" t="s">
        <v>127</v>
      </c>
      <c r="D6" s="214">
        <f>I21</f>
        <v>0</v>
      </c>
      <c r="E6" s="214">
        <f>N21</f>
        <v>0</v>
      </c>
      <c r="F6" s="215" t="s">
        <v>91</v>
      </c>
      <c r="G6" s="216">
        <f t="shared" si="0"/>
        <v>0</v>
      </c>
      <c r="H6" s="214">
        <f t="shared" si="0"/>
        <v>0</v>
      </c>
      <c r="I6" s="217">
        <f t="shared" si="0"/>
        <v>0</v>
      </c>
      <c r="J6" s="217">
        <f t="shared" si="0"/>
        <v>0</v>
      </c>
      <c r="K6" s="215" t="s">
        <v>91</v>
      </c>
      <c r="L6" s="215" t="s">
        <v>91</v>
      </c>
      <c r="M6" s="118"/>
      <c r="N6" s="118"/>
      <c r="O6" s="118"/>
      <c r="P6" s="118"/>
      <c r="Q6" s="118"/>
      <c r="R6" s="118"/>
    </row>
    <row r="7" spans="1:18" ht="36" x14ac:dyDescent="0.25">
      <c r="A7" s="211" t="s">
        <v>125</v>
      </c>
      <c r="B7" s="212" t="s">
        <v>128</v>
      </c>
      <c r="C7" s="213" t="s">
        <v>129</v>
      </c>
      <c r="D7" s="214">
        <f>I22</f>
        <v>29.145119999999999</v>
      </c>
      <c r="E7" s="214">
        <f>N22</f>
        <v>985.1050560000001</v>
      </c>
      <c r="F7" s="215" t="s">
        <v>91</v>
      </c>
      <c r="G7" s="216">
        <f t="shared" si="0"/>
        <v>8160.6335999999992</v>
      </c>
      <c r="H7" s="214">
        <f t="shared" si="0"/>
        <v>97.344700799999998</v>
      </c>
      <c r="I7" s="217">
        <f t="shared" si="0"/>
        <v>324.09373439999996</v>
      </c>
      <c r="J7" s="217">
        <f t="shared" si="0"/>
        <v>810.2343360000001</v>
      </c>
      <c r="K7" s="215" t="s">
        <v>91</v>
      </c>
      <c r="L7" s="215" t="s">
        <v>91</v>
      </c>
      <c r="M7" s="118"/>
      <c r="N7" s="118"/>
      <c r="O7" s="118"/>
      <c r="P7" s="118"/>
      <c r="Q7" s="118"/>
      <c r="R7" s="118"/>
    </row>
    <row r="8" spans="1:18" ht="36" x14ac:dyDescent="0.25">
      <c r="A8" s="211" t="s">
        <v>125</v>
      </c>
      <c r="B8" s="212" t="s">
        <v>75</v>
      </c>
      <c r="C8" s="213" t="s">
        <v>130</v>
      </c>
      <c r="D8" s="214">
        <f>I24</f>
        <v>2.310581</v>
      </c>
      <c r="E8" s="214">
        <f>N24</f>
        <v>57.256704999999997</v>
      </c>
      <c r="F8" s="215" t="s">
        <v>91</v>
      </c>
      <c r="G8" s="216">
        <f t="shared" ref="G8:J9" si="1">J24</f>
        <v>553.52380000000005</v>
      </c>
      <c r="H8" s="214">
        <f t="shared" si="1"/>
        <v>4.5703800000000001</v>
      </c>
      <c r="I8" s="217">
        <f t="shared" si="1"/>
        <v>26.152729999999998</v>
      </c>
      <c r="J8" s="217">
        <f t="shared" si="1"/>
        <v>57.891480000000008</v>
      </c>
      <c r="K8" s="215" t="s">
        <v>91</v>
      </c>
      <c r="L8" s="215" t="s">
        <v>91</v>
      </c>
      <c r="M8" s="118"/>
      <c r="N8" s="118"/>
      <c r="O8" s="118"/>
      <c r="P8" s="118"/>
      <c r="Q8" s="118"/>
      <c r="R8" s="118"/>
    </row>
    <row r="9" spans="1:18" ht="36" x14ac:dyDescent="0.25">
      <c r="A9" s="211" t="s">
        <v>125</v>
      </c>
      <c r="B9" s="212" t="s">
        <v>77</v>
      </c>
      <c r="C9" s="218" t="s">
        <v>131</v>
      </c>
      <c r="D9" s="219">
        <f>I25</f>
        <v>0</v>
      </c>
      <c r="E9" s="214">
        <f>N25</f>
        <v>0</v>
      </c>
      <c r="F9" s="215" t="s">
        <v>91</v>
      </c>
      <c r="G9" s="216">
        <f t="shared" si="1"/>
        <v>0</v>
      </c>
      <c r="H9" s="214">
        <f t="shared" si="1"/>
        <v>0</v>
      </c>
      <c r="I9" s="217">
        <f t="shared" si="1"/>
        <v>0</v>
      </c>
      <c r="J9" s="217">
        <f t="shared" si="1"/>
        <v>0</v>
      </c>
      <c r="K9" s="215" t="s">
        <v>91</v>
      </c>
      <c r="L9" s="215" t="s">
        <v>91</v>
      </c>
      <c r="M9" s="118"/>
      <c r="N9" s="118"/>
      <c r="O9" s="118"/>
      <c r="P9" s="118"/>
      <c r="Q9" s="118"/>
      <c r="R9" s="118"/>
    </row>
    <row r="10" spans="1:18" ht="36" x14ac:dyDescent="0.25">
      <c r="A10" s="211" t="s">
        <v>125</v>
      </c>
      <c r="B10" s="220" t="s">
        <v>132</v>
      </c>
      <c r="C10" s="221" t="s">
        <v>133</v>
      </c>
      <c r="D10" s="222">
        <f>I23</f>
        <v>-29.145119999999999</v>
      </c>
      <c r="E10" s="214">
        <f>N23</f>
        <v>-3159.3310080000001</v>
      </c>
      <c r="F10" s="215" t="s">
        <v>91</v>
      </c>
      <c r="G10" s="216">
        <f>J23</f>
        <v>-8160.6335999999992</v>
      </c>
      <c r="H10" s="214">
        <f>K23</f>
        <v>-97.344700799999998</v>
      </c>
      <c r="I10" s="217">
        <f>L23</f>
        <v>-324.09373439999996</v>
      </c>
      <c r="J10" s="217">
        <f>M23</f>
        <v>-810.2343360000001</v>
      </c>
      <c r="K10" s="215" t="s">
        <v>91</v>
      </c>
      <c r="L10" s="215" t="s">
        <v>91</v>
      </c>
      <c r="M10" s="118"/>
      <c r="N10" s="118"/>
      <c r="O10" s="118"/>
      <c r="P10" s="118"/>
      <c r="Q10" s="118"/>
      <c r="R10" s="118"/>
    </row>
    <row r="11" spans="1:18" ht="36" x14ac:dyDescent="0.25">
      <c r="A11" s="211" t="s">
        <v>125</v>
      </c>
      <c r="B11" s="212" t="s">
        <v>79</v>
      </c>
      <c r="C11" s="223" t="s">
        <v>134</v>
      </c>
      <c r="D11" s="214">
        <f>I26</f>
        <v>56.719332000000001</v>
      </c>
      <c r="E11" s="214">
        <f>N26</f>
        <v>3368.955132</v>
      </c>
      <c r="F11" s="215" t="s">
        <v>91</v>
      </c>
      <c r="G11" s="216">
        <f t="shared" ref="G11:J14" si="2">J26</f>
        <v>6407.9856</v>
      </c>
      <c r="H11" s="214">
        <f t="shared" si="2"/>
        <v>60.616080000000011</v>
      </c>
      <c r="I11" s="217">
        <f t="shared" si="2"/>
        <v>95.253839999999997</v>
      </c>
      <c r="J11" s="217">
        <f t="shared" si="2"/>
        <v>207.82656</v>
      </c>
      <c r="K11" s="215" t="s">
        <v>91</v>
      </c>
      <c r="L11" s="215" t="s">
        <v>91</v>
      </c>
      <c r="M11" s="118"/>
      <c r="N11" s="118"/>
      <c r="O11" s="118"/>
      <c r="P11" s="118"/>
      <c r="Q11" s="118"/>
      <c r="R11" s="118"/>
    </row>
    <row r="12" spans="1:18" ht="48.1" x14ac:dyDescent="0.25">
      <c r="A12" s="211" t="s">
        <v>125</v>
      </c>
      <c r="B12" s="212" t="s">
        <v>81</v>
      </c>
      <c r="C12" s="213" t="s">
        <v>135</v>
      </c>
      <c r="D12" s="214">
        <f>I27</f>
        <v>0</v>
      </c>
      <c r="E12" s="214">
        <f>N27</f>
        <v>0</v>
      </c>
      <c r="F12" s="215" t="s">
        <v>91</v>
      </c>
      <c r="G12" s="216">
        <f t="shared" si="2"/>
        <v>0</v>
      </c>
      <c r="H12" s="214">
        <f t="shared" si="2"/>
        <v>0</v>
      </c>
      <c r="I12" s="217">
        <f t="shared" si="2"/>
        <v>0</v>
      </c>
      <c r="J12" s="217">
        <f t="shared" si="2"/>
        <v>0</v>
      </c>
      <c r="K12" s="215" t="s">
        <v>91</v>
      </c>
      <c r="L12" s="215" t="s">
        <v>91</v>
      </c>
      <c r="M12" s="118"/>
      <c r="N12" s="118"/>
      <c r="O12" s="118"/>
      <c r="P12" s="118"/>
      <c r="Q12" s="118"/>
      <c r="R12" s="118"/>
    </row>
    <row r="13" spans="1:18" ht="39.1" x14ac:dyDescent="0.25">
      <c r="A13" s="224" t="s">
        <v>125</v>
      </c>
      <c r="B13" s="225" t="s">
        <v>83</v>
      </c>
      <c r="C13" s="226" t="s">
        <v>136</v>
      </c>
      <c r="D13" s="222">
        <f>I28</f>
        <v>0</v>
      </c>
      <c r="E13" s="214">
        <f>N28</f>
        <v>0</v>
      </c>
      <c r="F13" s="215" t="s">
        <v>91</v>
      </c>
      <c r="G13" s="216">
        <f t="shared" si="2"/>
        <v>0</v>
      </c>
      <c r="H13" s="214">
        <f t="shared" si="2"/>
        <v>0</v>
      </c>
      <c r="I13" s="217">
        <f t="shared" si="2"/>
        <v>0</v>
      </c>
      <c r="J13" s="217">
        <f t="shared" si="2"/>
        <v>0</v>
      </c>
      <c r="K13" s="215" t="s">
        <v>91</v>
      </c>
      <c r="L13" s="215" t="s">
        <v>91</v>
      </c>
      <c r="M13" s="118"/>
      <c r="N13" s="118"/>
      <c r="O13" s="118"/>
      <c r="P13" s="118"/>
      <c r="Q13" s="118"/>
      <c r="R13" s="118"/>
    </row>
    <row r="14" spans="1:18" ht="36" x14ac:dyDescent="0.25">
      <c r="A14" s="224" t="s">
        <v>125</v>
      </c>
      <c r="B14" s="225" t="s">
        <v>85</v>
      </c>
      <c r="C14" s="224" t="s">
        <v>137</v>
      </c>
      <c r="D14" s="222">
        <f>I29</f>
        <v>0</v>
      </c>
      <c r="E14" s="214">
        <f>N29</f>
        <v>0</v>
      </c>
      <c r="F14" s="215" t="s">
        <v>91</v>
      </c>
      <c r="G14" s="216">
        <f t="shared" si="2"/>
        <v>0</v>
      </c>
      <c r="H14" s="214">
        <f t="shared" si="2"/>
        <v>0</v>
      </c>
      <c r="I14" s="217">
        <f t="shared" si="2"/>
        <v>0</v>
      </c>
      <c r="J14" s="217">
        <f t="shared" si="2"/>
        <v>0</v>
      </c>
      <c r="K14" s="215" t="s">
        <v>91</v>
      </c>
      <c r="L14" s="215" t="s">
        <v>91</v>
      </c>
      <c r="M14" s="118"/>
      <c r="N14" s="118"/>
      <c r="O14" s="118"/>
      <c r="P14" s="118"/>
      <c r="Q14" s="118"/>
      <c r="R14" s="118"/>
    </row>
    <row r="15" spans="1:18" ht="59.95" x14ac:dyDescent="0.25">
      <c r="A15" s="224" t="s">
        <v>125</v>
      </c>
      <c r="B15" s="225" t="s">
        <v>138</v>
      </c>
      <c r="C15" s="224" t="s">
        <v>139</v>
      </c>
      <c r="D15" s="222">
        <f>I34</f>
        <v>0</v>
      </c>
      <c r="E15" s="214">
        <f>N34</f>
        <v>0</v>
      </c>
      <c r="F15" s="215" t="s">
        <v>91</v>
      </c>
      <c r="G15" s="215" t="s">
        <v>91</v>
      </c>
      <c r="H15" s="215" t="s">
        <v>91</v>
      </c>
      <c r="I15" s="215" t="s">
        <v>91</v>
      </c>
      <c r="J15" s="215" t="s">
        <v>91</v>
      </c>
      <c r="K15" s="215" t="s">
        <v>91</v>
      </c>
      <c r="L15" s="215" t="s">
        <v>91</v>
      </c>
      <c r="M15" s="118"/>
      <c r="N15" s="118"/>
      <c r="O15" s="118"/>
      <c r="P15" s="118"/>
      <c r="Q15" s="118"/>
      <c r="R15" s="118"/>
    </row>
    <row r="16" spans="1:18" ht="14.95" x14ac:dyDescent="0.25">
      <c r="A16" s="118"/>
      <c r="B16" s="118"/>
      <c r="C16" s="118"/>
      <c r="D16" s="118"/>
      <c r="E16" s="118"/>
      <c r="F16" s="118"/>
      <c r="G16" s="118"/>
      <c r="H16" s="118"/>
      <c r="I16" s="118"/>
      <c r="J16" s="118"/>
      <c r="K16" s="118"/>
      <c r="L16" s="118"/>
      <c r="M16" s="118"/>
      <c r="N16" s="118"/>
      <c r="O16" s="118"/>
      <c r="P16" s="118"/>
      <c r="Q16" s="118"/>
      <c r="R16" s="118"/>
    </row>
    <row r="17" spans="1:18" ht="18.350000000000001" x14ac:dyDescent="0.3">
      <c r="A17" s="116" t="s">
        <v>50</v>
      </c>
      <c r="B17" s="117"/>
      <c r="C17" s="117"/>
      <c r="D17" s="117"/>
      <c r="E17" s="117"/>
      <c r="F17" s="118"/>
      <c r="G17" s="118"/>
      <c r="H17" s="118"/>
      <c r="I17" s="118"/>
      <c r="J17" s="118"/>
      <c r="K17" s="118"/>
      <c r="L17" s="118"/>
      <c r="M17" s="118"/>
      <c r="N17" s="118"/>
      <c r="O17" s="118"/>
      <c r="P17" s="118"/>
      <c r="Q17" s="118"/>
      <c r="R17" s="118"/>
    </row>
    <row r="18" spans="1:18" ht="14.95" x14ac:dyDescent="0.25">
      <c r="A18" s="118"/>
      <c r="B18" s="118"/>
      <c r="C18" s="118"/>
      <c r="D18" s="118"/>
      <c r="E18" s="118"/>
      <c r="F18" s="118"/>
      <c r="G18" s="118"/>
      <c r="H18" s="118"/>
      <c r="I18" s="118"/>
      <c r="J18" s="118"/>
      <c r="K18" s="118"/>
      <c r="L18" s="118"/>
      <c r="M18" s="118"/>
      <c r="N18" s="118"/>
      <c r="O18" s="118"/>
      <c r="P18" s="118"/>
      <c r="Q18" s="118"/>
      <c r="R18" s="118"/>
    </row>
    <row r="19" spans="1:18" ht="77.45" x14ac:dyDescent="0.25">
      <c r="A19" s="119" t="s">
        <v>51</v>
      </c>
      <c r="B19" s="120" t="s">
        <v>52</v>
      </c>
      <c r="C19" s="120" t="s">
        <v>53</v>
      </c>
      <c r="D19" s="120" t="s">
        <v>54</v>
      </c>
      <c r="E19" s="120" t="s">
        <v>55</v>
      </c>
      <c r="F19" s="121" t="s">
        <v>56</v>
      </c>
      <c r="G19" s="121" t="s">
        <v>57</v>
      </c>
      <c r="H19" s="120" t="s">
        <v>58</v>
      </c>
      <c r="I19" s="120" t="s">
        <v>59</v>
      </c>
      <c r="J19" s="120" t="s">
        <v>60</v>
      </c>
      <c r="K19" s="120" t="s">
        <v>61</v>
      </c>
      <c r="L19" s="122" t="s">
        <v>62</v>
      </c>
      <c r="M19" s="122" t="s">
        <v>63</v>
      </c>
      <c r="N19" s="122" t="s">
        <v>64</v>
      </c>
      <c r="O19" s="123" t="s">
        <v>65</v>
      </c>
      <c r="P19" s="118"/>
      <c r="Q19" s="118"/>
      <c r="R19" s="118"/>
    </row>
    <row r="20" spans="1:18" ht="15.65" x14ac:dyDescent="0.25">
      <c r="A20" s="124" t="s">
        <v>66</v>
      </c>
      <c r="B20" s="125">
        <v>34</v>
      </c>
      <c r="C20" s="125">
        <f>(0.007+0.154)/2</f>
        <v>8.0500000000000002E-2</v>
      </c>
      <c r="D20" s="126">
        <v>0.63</v>
      </c>
      <c r="E20" s="126">
        <v>0.41</v>
      </c>
      <c r="F20" s="126">
        <v>1.38</v>
      </c>
      <c r="G20" s="126">
        <v>17.937000000000001</v>
      </c>
      <c r="H20" s="127">
        <f>H40</f>
        <v>0</v>
      </c>
      <c r="I20" s="128">
        <f t="shared" ref="I20:I30" si="3">H20*C20/1000000</f>
        <v>0</v>
      </c>
      <c r="J20" s="129">
        <f t="shared" ref="J20:J30" si="4">H20*B20/1000000</f>
        <v>0</v>
      </c>
      <c r="K20" s="128">
        <f t="shared" ref="K20:K30" si="5">H20*E20/1000000</f>
        <v>0</v>
      </c>
      <c r="L20" s="130">
        <f t="shared" ref="L20:L30" si="6">H20*D20/1000000</f>
        <v>0</v>
      </c>
      <c r="M20" s="130">
        <f t="shared" ref="M20:M30" si="7">H20*F20/1000000</f>
        <v>0</v>
      </c>
      <c r="N20" s="130">
        <f t="shared" ref="N20:N33" si="8">H20*G20/1000000</f>
        <v>0</v>
      </c>
      <c r="O20" s="131" t="s">
        <v>67</v>
      </c>
      <c r="P20" s="118"/>
      <c r="Q20" s="118"/>
      <c r="R20" s="118"/>
    </row>
    <row r="21" spans="1:18" ht="46.9" x14ac:dyDescent="0.25">
      <c r="A21" s="124" t="s">
        <v>68</v>
      </c>
      <c r="B21" s="125">
        <v>11.3</v>
      </c>
      <c r="C21" s="125">
        <f>(0.002+0.094)/2</f>
        <v>4.8000000000000001E-2</v>
      </c>
      <c r="D21" s="126">
        <v>0.27</v>
      </c>
      <c r="E21" s="126">
        <v>0.18</v>
      </c>
      <c r="F21" s="126">
        <v>0.59</v>
      </c>
      <c r="G21" s="126">
        <v>8.9019999999999992</v>
      </c>
      <c r="H21" s="132">
        <f>H39-H40</f>
        <v>0</v>
      </c>
      <c r="I21" s="128">
        <f t="shared" si="3"/>
        <v>0</v>
      </c>
      <c r="J21" s="129">
        <f t="shared" si="4"/>
        <v>0</v>
      </c>
      <c r="K21" s="128">
        <f t="shared" si="5"/>
        <v>0</v>
      </c>
      <c r="L21" s="130">
        <f t="shared" si="6"/>
        <v>0</v>
      </c>
      <c r="M21" s="130">
        <f t="shared" si="7"/>
        <v>0</v>
      </c>
      <c r="N21" s="130">
        <f t="shared" si="8"/>
        <v>0</v>
      </c>
      <c r="O21" s="131" t="s">
        <v>69</v>
      </c>
      <c r="P21" s="118"/>
      <c r="Q21" s="118"/>
      <c r="R21" s="118"/>
    </row>
    <row r="22" spans="1:18" ht="15.65" x14ac:dyDescent="0.25">
      <c r="A22" s="133" t="s">
        <v>70</v>
      </c>
      <c r="B22" s="125">
        <v>1.4</v>
      </c>
      <c r="C22" s="134">
        <v>5.0000000000000001E-3</v>
      </c>
      <c r="D22" s="126">
        <v>5.5599999999999997E-2</v>
      </c>
      <c r="E22" s="126">
        <v>1.67E-2</v>
      </c>
      <c r="F22" s="126">
        <v>0.13900000000000001</v>
      </c>
      <c r="G22" s="126">
        <v>0.16900000000000001</v>
      </c>
      <c r="H22" s="135">
        <f>H42</f>
        <v>5829024000</v>
      </c>
      <c r="I22" s="128">
        <f t="shared" si="3"/>
        <v>29.145119999999999</v>
      </c>
      <c r="J22" s="129">
        <f t="shared" si="4"/>
        <v>8160.6335999999992</v>
      </c>
      <c r="K22" s="128">
        <f t="shared" si="5"/>
        <v>97.344700799999998</v>
      </c>
      <c r="L22" s="130">
        <f t="shared" si="6"/>
        <v>324.09373439999996</v>
      </c>
      <c r="M22" s="130">
        <f t="shared" si="7"/>
        <v>810.2343360000001</v>
      </c>
      <c r="N22" s="130">
        <f t="shared" si="8"/>
        <v>985.1050560000001</v>
      </c>
      <c r="O22" s="136" t="s">
        <v>71</v>
      </c>
      <c r="P22" s="118"/>
      <c r="Q22" s="118"/>
      <c r="R22" s="118"/>
    </row>
    <row r="23" spans="1:18" ht="15.65" x14ac:dyDescent="0.25">
      <c r="A23" s="133" t="s">
        <v>72</v>
      </c>
      <c r="B23" s="125">
        <v>1.4</v>
      </c>
      <c r="C23" s="134">
        <v>5.0000000000000001E-3</v>
      </c>
      <c r="D23" s="126">
        <v>5.5599999999999997E-2</v>
      </c>
      <c r="E23" s="126">
        <v>1.67E-2</v>
      </c>
      <c r="F23" s="126">
        <v>0.13900000000000001</v>
      </c>
      <c r="G23" s="126">
        <v>0.54200000000000004</v>
      </c>
      <c r="H23" s="137">
        <f>H43-H42</f>
        <v>-5829024000</v>
      </c>
      <c r="I23" s="128">
        <f t="shared" si="3"/>
        <v>-29.145119999999999</v>
      </c>
      <c r="J23" s="129">
        <f t="shared" si="4"/>
        <v>-8160.6335999999992</v>
      </c>
      <c r="K23" s="128">
        <f t="shared" si="5"/>
        <v>-97.344700799999998</v>
      </c>
      <c r="L23" s="130">
        <f t="shared" si="6"/>
        <v>-324.09373439999996</v>
      </c>
      <c r="M23" s="130">
        <f t="shared" si="7"/>
        <v>-810.2343360000001</v>
      </c>
      <c r="N23" s="130">
        <f t="shared" si="8"/>
        <v>-3159.3310080000001</v>
      </c>
      <c r="O23" s="136" t="s">
        <v>73</v>
      </c>
      <c r="P23" s="118"/>
      <c r="Q23" s="118"/>
      <c r="R23" s="118"/>
    </row>
    <row r="24" spans="1:18" ht="15.65" x14ac:dyDescent="0.25">
      <c r="A24" s="138" t="s">
        <v>74</v>
      </c>
      <c r="B24" s="125">
        <v>10.9</v>
      </c>
      <c r="C24" s="134">
        <f>(0.001+0.045+0.004+0.132)/4</f>
        <v>4.5499999999999999E-2</v>
      </c>
      <c r="D24" s="126">
        <f>(0.34+0.69)/2</f>
        <v>0.51500000000000001</v>
      </c>
      <c r="E24" s="126">
        <f>(0.06+0.12)/2</f>
        <v>0.09</v>
      </c>
      <c r="F24" s="126">
        <f>(0.75+1.53)/2</f>
        <v>1.1400000000000001</v>
      </c>
      <c r="G24" s="126">
        <f>+(0.551+1.704)/2</f>
        <v>1.1274999999999999</v>
      </c>
      <c r="H24" s="135">
        <f>H41</f>
        <v>50782000</v>
      </c>
      <c r="I24" s="128">
        <f t="shared" si="3"/>
        <v>2.310581</v>
      </c>
      <c r="J24" s="129">
        <f t="shared" si="4"/>
        <v>553.52380000000005</v>
      </c>
      <c r="K24" s="128">
        <f t="shared" si="5"/>
        <v>4.5703800000000001</v>
      </c>
      <c r="L24" s="130">
        <f t="shared" si="6"/>
        <v>26.152729999999998</v>
      </c>
      <c r="M24" s="130">
        <f t="shared" si="7"/>
        <v>57.891480000000008</v>
      </c>
      <c r="N24" s="130">
        <f t="shared" si="8"/>
        <v>57.256704999999997</v>
      </c>
      <c r="O24" s="131" t="s">
        <v>75</v>
      </c>
      <c r="P24" s="139"/>
      <c r="Q24" s="139"/>
      <c r="R24" s="139"/>
    </row>
    <row r="25" spans="1:18" ht="15.65" x14ac:dyDescent="0.25">
      <c r="A25" s="138" t="s">
        <v>76</v>
      </c>
      <c r="B25" s="125">
        <v>9</v>
      </c>
      <c r="C25" s="134">
        <v>4.2999999999999997E-2</v>
      </c>
      <c r="D25" s="126">
        <v>0.67</v>
      </c>
      <c r="E25" s="126">
        <v>0.44</v>
      </c>
      <c r="F25" s="126">
        <v>1.45</v>
      </c>
      <c r="G25" s="126">
        <v>9.2469999999999999</v>
      </c>
      <c r="H25" s="140">
        <f>H51</f>
        <v>0</v>
      </c>
      <c r="I25" s="141">
        <f t="shared" si="3"/>
        <v>0</v>
      </c>
      <c r="J25" s="129">
        <f t="shared" si="4"/>
        <v>0</v>
      </c>
      <c r="K25" s="128">
        <f t="shared" si="5"/>
        <v>0</v>
      </c>
      <c r="L25" s="130">
        <f t="shared" si="6"/>
        <v>0</v>
      </c>
      <c r="M25" s="130">
        <f t="shared" si="7"/>
        <v>0</v>
      </c>
      <c r="N25" s="130">
        <f t="shared" si="8"/>
        <v>0</v>
      </c>
      <c r="O25" s="142" t="s">
        <v>77</v>
      </c>
      <c r="P25" s="139"/>
      <c r="Q25" s="139"/>
      <c r="R25" s="139"/>
    </row>
    <row r="26" spans="1:18" ht="15.65" x14ac:dyDescent="0.25">
      <c r="A26" s="138" t="s">
        <v>78</v>
      </c>
      <c r="B26" s="125">
        <v>14.8</v>
      </c>
      <c r="C26" s="134">
        <v>0.13100000000000001</v>
      </c>
      <c r="D26" s="126">
        <v>0.22</v>
      </c>
      <c r="E26" s="126">
        <v>0.14000000000000001</v>
      </c>
      <c r="F26" s="126">
        <v>0.48</v>
      </c>
      <c r="G26" s="126">
        <v>7.7809999999999997</v>
      </c>
      <c r="H26" s="135">
        <f>H44</f>
        <v>432972000</v>
      </c>
      <c r="I26" s="128">
        <f t="shared" si="3"/>
        <v>56.719332000000001</v>
      </c>
      <c r="J26" s="129">
        <f t="shared" si="4"/>
        <v>6407.9856</v>
      </c>
      <c r="K26" s="128">
        <f t="shared" si="5"/>
        <v>60.616080000000011</v>
      </c>
      <c r="L26" s="130">
        <f t="shared" si="6"/>
        <v>95.253839999999997</v>
      </c>
      <c r="M26" s="130">
        <f t="shared" si="7"/>
        <v>207.82656</v>
      </c>
      <c r="N26" s="130">
        <f t="shared" si="8"/>
        <v>3368.955132</v>
      </c>
      <c r="O26" s="142" t="s">
        <v>79</v>
      </c>
      <c r="P26" s="118"/>
      <c r="Q26" s="118"/>
      <c r="R26" s="118"/>
    </row>
    <row r="27" spans="1:18" ht="15.65" x14ac:dyDescent="0.25">
      <c r="A27" s="138" t="s">
        <v>80</v>
      </c>
      <c r="B27" s="125">
        <v>14.8</v>
      </c>
      <c r="C27" s="134">
        <v>0.13100000000000001</v>
      </c>
      <c r="D27" s="126">
        <v>0.16</v>
      </c>
      <c r="E27" s="126">
        <v>0.1</v>
      </c>
      <c r="F27" s="126">
        <v>0.34</v>
      </c>
      <c r="G27" s="126">
        <v>3.0179999999999998</v>
      </c>
      <c r="H27" s="135">
        <f>H45</f>
        <v>0</v>
      </c>
      <c r="I27" s="128">
        <f t="shared" si="3"/>
        <v>0</v>
      </c>
      <c r="J27" s="129">
        <f t="shared" si="4"/>
        <v>0</v>
      </c>
      <c r="K27" s="128">
        <f t="shared" si="5"/>
        <v>0</v>
      </c>
      <c r="L27" s="130">
        <f t="shared" si="6"/>
        <v>0</v>
      </c>
      <c r="M27" s="130">
        <f t="shared" si="7"/>
        <v>0</v>
      </c>
      <c r="N27" s="130">
        <f t="shared" si="8"/>
        <v>0</v>
      </c>
      <c r="O27" s="131" t="s">
        <v>81</v>
      </c>
      <c r="P27" s="118"/>
      <c r="Q27" s="118"/>
      <c r="R27" s="118"/>
    </row>
    <row r="28" spans="1:18" ht="31.25" x14ac:dyDescent="0.25">
      <c r="A28" s="143" t="s">
        <v>82</v>
      </c>
      <c r="B28" s="144">
        <v>0.48</v>
      </c>
      <c r="C28" s="145">
        <f>(0.003+0.0001)/2</f>
        <v>1.5499999999999999E-3</v>
      </c>
      <c r="D28" s="126">
        <v>0.11899999999999999</v>
      </c>
      <c r="E28" s="126">
        <v>2.3E-2</v>
      </c>
      <c r="F28" s="126">
        <v>0.11899999999999999</v>
      </c>
      <c r="G28" s="126">
        <v>0.16500000000000001</v>
      </c>
      <c r="H28" s="135">
        <f>H46</f>
        <v>0</v>
      </c>
      <c r="I28" s="128">
        <f t="shared" si="3"/>
        <v>0</v>
      </c>
      <c r="J28" s="129">
        <f t="shared" si="4"/>
        <v>0</v>
      </c>
      <c r="K28" s="128">
        <f t="shared" si="5"/>
        <v>0</v>
      </c>
      <c r="L28" s="130">
        <f t="shared" si="6"/>
        <v>0</v>
      </c>
      <c r="M28" s="130">
        <f t="shared" si="7"/>
        <v>0</v>
      </c>
      <c r="N28" s="130">
        <f t="shared" si="8"/>
        <v>0</v>
      </c>
      <c r="O28" s="146" t="s">
        <v>83</v>
      </c>
      <c r="P28" s="118"/>
      <c r="Q28" s="118"/>
      <c r="R28" s="118"/>
    </row>
    <row r="29" spans="1:18" ht="31.25" x14ac:dyDescent="0.25">
      <c r="A29" s="143" t="s">
        <v>84</v>
      </c>
      <c r="B29" s="147">
        <f>(0.22+0.68+0.35+0.95)/4</f>
        <v>0.55000000000000004</v>
      </c>
      <c r="C29" s="145">
        <f>(0.001+0.004+0.001+0.005)/4</f>
        <v>2.7499999999999998E-3</v>
      </c>
      <c r="D29" s="126">
        <f>(0.069+0.14+0.24+0.52)/4</f>
        <v>0.24225000000000002</v>
      </c>
      <c r="E29" s="126">
        <f>(0.009+0.02+0.03+0.07)/4</f>
        <v>3.2250000000000001E-2</v>
      </c>
      <c r="F29" s="126">
        <f>D29</f>
        <v>0.24225000000000002</v>
      </c>
      <c r="G29" s="126">
        <f>(0.108+0.489)/2</f>
        <v>0.29849999999999999</v>
      </c>
      <c r="H29" s="137">
        <f>H47-H46</f>
        <v>0</v>
      </c>
      <c r="I29" s="128">
        <f t="shared" si="3"/>
        <v>0</v>
      </c>
      <c r="J29" s="129">
        <f t="shared" si="4"/>
        <v>0</v>
      </c>
      <c r="K29" s="128">
        <f t="shared" si="5"/>
        <v>0</v>
      </c>
      <c r="L29" s="130">
        <f t="shared" si="6"/>
        <v>0</v>
      </c>
      <c r="M29" s="130">
        <f t="shared" si="7"/>
        <v>0</v>
      </c>
      <c r="N29" s="130">
        <f t="shared" si="8"/>
        <v>0</v>
      </c>
      <c r="O29" s="146" t="s">
        <v>85</v>
      </c>
      <c r="P29" s="118"/>
      <c r="Q29" s="118"/>
      <c r="R29" s="118"/>
    </row>
    <row r="30" spans="1:18" ht="31.25" x14ac:dyDescent="0.25">
      <c r="A30" s="148" t="s">
        <v>86</v>
      </c>
      <c r="B30" s="149">
        <v>0.02</v>
      </c>
      <c r="C30" s="150">
        <v>2.0000000000000001E-4</v>
      </c>
      <c r="D30" s="151">
        <v>8.0999999999999996E-3</v>
      </c>
      <c r="E30" s="151">
        <v>4.1999999999999997E-3</v>
      </c>
      <c r="F30" s="151">
        <v>1.7999999999999999E-2</v>
      </c>
      <c r="G30" s="151">
        <v>1.9410000000000001</v>
      </c>
      <c r="H30" s="152"/>
      <c r="I30" s="153">
        <f t="shared" si="3"/>
        <v>0</v>
      </c>
      <c r="J30" s="154">
        <f t="shared" si="4"/>
        <v>0</v>
      </c>
      <c r="K30" s="153">
        <f t="shared" si="5"/>
        <v>0</v>
      </c>
      <c r="L30" s="155">
        <f t="shared" si="6"/>
        <v>0</v>
      </c>
      <c r="M30" s="155">
        <f t="shared" si="7"/>
        <v>0</v>
      </c>
      <c r="N30" s="155">
        <f t="shared" si="8"/>
        <v>0</v>
      </c>
      <c r="O30" s="156" t="s">
        <v>87</v>
      </c>
      <c r="P30" s="118"/>
      <c r="Q30" s="118"/>
      <c r="R30" s="118"/>
    </row>
    <row r="31" spans="1:18" ht="15.65" x14ac:dyDescent="0.25">
      <c r="A31" s="133" t="s">
        <v>88</v>
      </c>
      <c r="B31" s="157"/>
      <c r="C31" s="134"/>
      <c r="D31" s="126"/>
      <c r="E31" s="126"/>
      <c r="F31" s="126"/>
      <c r="G31" s="126">
        <v>5.8999999999999997E-2</v>
      </c>
      <c r="H31" s="127">
        <f>H48</f>
        <v>0</v>
      </c>
      <c r="I31" s="128"/>
      <c r="J31" s="129"/>
      <c r="K31" s="128"/>
      <c r="L31" s="128"/>
      <c r="M31" s="128"/>
      <c r="N31" s="128">
        <f t="shared" si="8"/>
        <v>0</v>
      </c>
      <c r="O31" s="158"/>
      <c r="P31" s="118"/>
      <c r="Q31" s="118"/>
      <c r="R31" s="118"/>
    </row>
    <row r="32" spans="1:18" ht="31.25" x14ac:dyDescent="0.25">
      <c r="A32" s="133" t="s">
        <v>89</v>
      </c>
      <c r="B32" s="125"/>
      <c r="C32" s="134"/>
      <c r="D32" s="126"/>
      <c r="E32" s="126"/>
      <c r="F32" s="126"/>
      <c r="G32" s="126">
        <v>4.4999999999999998E-2</v>
      </c>
      <c r="H32" s="127">
        <f>H49</f>
        <v>0</v>
      </c>
      <c r="I32" s="128"/>
      <c r="J32" s="129"/>
      <c r="K32" s="128"/>
      <c r="L32" s="128"/>
      <c r="M32" s="128"/>
      <c r="N32" s="128">
        <f t="shared" si="8"/>
        <v>0</v>
      </c>
      <c r="O32" s="158"/>
      <c r="P32" s="118"/>
      <c r="Q32" s="118"/>
      <c r="R32" s="118"/>
    </row>
    <row r="33" spans="1:18" ht="15.65" x14ac:dyDescent="0.25">
      <c r="A33" s="159" t="s">
        <v>90</v>
      </c>
      <c r="B33" s="160">
        <v>10.5</v>
      </c>
      <c r="C33" s="161" t="s">
        <v>91</v>
      </c>
      <c r="D33" s="162"/>
      <c r="E33" s="162"/>
      <c r="F33" s="162"/>
      <c r="G33" s="162">
        <v>0.27100000000000002</v>
      </c>
      <c r="H33" s="127">
        <f>H50</f>
        <v>0</v>
      </c>
      <c r="I33" s="128">
        <f>H33*B33/1000000</f>
        <v>0</v>
      </c>
      <c r="J33" s="129"/>
      <c r="K33" s="128"/>
      <c r="L33" s="128"/>
      <c r="M33" s="128"/>
      <c r="N33" s="128">
        <f t="shared" si="8"/>
        <v>0</v>
      </c>
      <c r="O33" s="158"/>
      <c r="P33" s="118"/>
      <c r="Q33" s="118"/>
      <c r="R33" s="118"/>
    </row>
    <row r="34" spans="1:18" ht="15.65" x14ac:dyDescent="0.25">
      <c r="A34" s="163" t="s">
        <v>92</v>
      </c>
      <c r="B34" s="164"/>
      <c r="C34" s="164"/>
      <c r="D34" s="165"/>
      <c r="E34" s="165"/>
      <c r="F34" s="165"/>
      <c r="G34" s="166"/>
      <c r="H34" s="127"/>
      <c r="I34" s="167">
        <f>SUM(I31+I32+I33)</f>
        <v>0</v>
      </c>
      <c r="J34" s="167"/>
      <c r="K34" s="167"/>
      <c r="L34" s="167"/>
      <c r="M34" s="167"/>
      <c r="N34" s="167">
        <f>SUM(N31+N32+N33)</f>
        <v>0</v>
      </c>
      <c r="O34" s="146" t="s">
        <v>93</v>
      </c>
      <c r="P34" s="118"/>
      <c r="Q34" s="118"/>
      <c r="R34" s="118"/>
    </row>
    <row r="35" spans="1:18" x14ac:dyDescent="0.25">
      <c r="A35" s="291" t="s">
        <v>94</v>
      </c>
      <c r="B35" s="292"/>
      <c r="C35" s="292"/>
      <c r="D35" s="292"/>
      <c r="E35" s="292"/>
      <c r="F35" s="292"/>
      <c r="G35" s="293"/>
      <c r="H35" s="168">
        <f t="shared" ref="H35:N35" si="9">H20+H21+H22+H23+H24+H25+H26+H27+H28+H29+H31+H32+H33</f>
        <v>483754000</v>
      </c>
      <c r="I35" s="169">
        <f t="shared" si="9"/>
        <v>59.029913000000001</v>
      </c>
      <c r="J35" s="169">
        <f t="shared" si="9"/>
        <v>6961.5093999999999</v>
      </c>
      <c r="K35" s="169">
        <f t="shared" si="9"/>
        <v>65.186460000000011</v>
      </c>
      <c r="L35" s="169">
        <f t="shared" si="9"/>
        <v>121.40656999999999</v>
      </c>
      <c r="M35" s="169">
        <f t="shared" si="9"/>
        <v>265.71804000000003</v>
      </c>
      <c r="N35" s="169">
        <f t="shared" si="9"/>
        <v>1251.9858850000001</v>
      </c>
      <c r="O35" s="118"/>
      <c r="P35" s="118"/>
      <c r="Q35" s="118"/>
      <c r="R35" s="118"/>
    </row>
    <row r="36" spans="1:18" x14ac:dyDescent="0.25">
      <c r="A36" s="118"/>
      <c r="B36" s="118"/>
      <c r="C36" s="118"/>
      <c r="D36" s="118"/>
      <c r="E36" s="118"/>
      <c r="F36" s="118"/>
      <c r="G36" s="206" t="s">
        <v>95</v>
      </c>
      <c r="H36" s="227">
        <v>421830188</v>
      </c>
      <c r="I36" s="228">
        <v>2.6754928251000005</v>
      </c>
      <c r="J36" s="228">
        <v>686.47753346000002</v>
      </c>
      <c r="K36" s="228">
        <v>16.835948803000001</v>
      </c>
      <c r="L36" s="228">
        <v>95.189089668000008</v>
      </c>
      <c r="M36" s="228">
        <v>113.167960136</v>
      </c>
      <c r="N36" s="228">
        <v>301.57146680799997</v>
      </c>
      <c r="O36" s="118"/>
      <c r="P36" s="118"/>
      <c r="Q36" s="118"/>
      <c r="R36" s="118"/>
    </row>
    <row r="37" spans="1:18" ht="15.65" x14ac:dyDescent="0.25">
      <c r="A37" s="229" t="s">
        <v>140</v>
      </c>
      <c r="B37" s="118"/>
      <c r="C37" s="118"/>
      <c r="D37" s="118"/>
      <c r="E37" s="118"/>
      <c r="F37" s="118"/>
      <c r="G37" s="230" t="s">
        <v>141</v>
      </c>
      <c r="H37" s="118"/>
      <c r="I37" s="118"/>
      <c r="J37" s="118"/>
      <c r="K37" s="118"/>
      <c r="L37" s="118"/>
      <c r="M37" s="118"/>
      <c r="N37" s="118"/>
      <c r="O37" s="118"/>
      <c r="P37" s="118"/>
      <c r="Q37" s="118"/>
      <c r="R37" s="118"/>
    </row>
    <row r="38" spans="1:18" ht="42.8" x14ac:dyDescent="0.25">
      <c r="A38" s="231"/>
      <c r="B38" s="231"/>
      <c r="C38" s="231"/>
      <c r="D38" s="231"/>
      <c r="E38" s="231"/>
      <c r="F38" s="231"/>
      <c r="G38" s="232" t="s">
        <v>142</v>
      </c>
      <c r="H38" s="233" t="s">
        <v>143</v>
      </c>
      <c r="I38" s="118"/>
      <c r="J38" s="118"/>
      <c r="K38" s="118"/>
      <c r="L38" s="118"/>
      <c r="M38" s="118"/>
      <c r="N38" s="118"/>
      <c r="O38" s="118"/>
      <c r="P38" s="118"/>
      <c r="Q38" s="118"/>
      <c r="R38" s="118"/>
    </row>
    <row r="39" spans="1:18" ht="46.9" x14ac:dyDescent="0.25">
      <c r="A39" s="234" t="s">
        <v>68</v>
      </c>
      <c r="B39" s="235"/>
      <c r="C39" s="236"/>
      <c r="D39" s="235"/>
      <c r="E39" s="235"/>
      <c r="F39" s="237"/>
      <c r="G39" s="238">
        <v>714041</v>
      </c>
      <c r="H39" s="239"/>
      <c r="I39" s="118"/>
      <c r="J39" s="118"/>
      <c r="K39" s="118"/>
      <c r="L39" s="118"/>
      <c r="M39" s="118"/>
      <c r="N39" s="118"/>
      <c r="O39" s="118"/>
      <c r="P39" s="118"/>
      <c r="Q39" s="118"/>
      <c r="R39" s="118"/>
    </row>
    <row r="40" spans="1:18" ht="15.65" x14ac:dyDescent="0.25">
      <c r="A40" s="234" t="s">
        <v>66</v>
      </c>
      <c r="B40" s="240"/>
      <c r="C40" s="241"/>
      <c r="D40" s="242"/>
      <c r="E40" s="242"/>
      <c r="F40" s="243"/>
      <c r="G40" s="244">
        <v>744336</v>
      </c>
      <c r="H40" s="239"/>
      <c r="I40" s="118"/>
      <c r="J40" s="118"/>
      <c r="K40" s="118"/>
      <c r="L40" s="118"/>
      <c r="M40" s="118"/>
      <c r="N40" s="118"/>
      <c r="O40" s="118"/>
      <c r="P40" s="118"/>
      <c r="Q40" s="118"/>
      <c r="R40" s="118"/>
    </row>
    <row r="41" spans="1:18" ht="15.65" x14ac:dyDescent="0.25">
      <c r="A41" s="234" t="s">
        <v>74</v>
      </c>
      <c r="B41" s="242"/>
      <c r="C41" s="241"/>
      <c r="D41" s="242"/>
      <c r="E41" s="242"/>
      <c r="F41" s="245"/>
      <c r="G41" s="244">
        <v>50782</v>
      </c>
      <c r="H41" s="239">
        <f>G41*1000</f>
        <v>50782000</v>
      </c>
      <c r="I41" s="118"/>
      <c r="J41" s="118"/>
      <c r="K41" s="118"/>
      <c r="L41" s="118"/>
      <c r="M41" s="118"/>
      <c r="N41" s="118"/>
      <c r="O41" s="118"/>
      <c r="P41" s="118"/>
      <c r="Q41" s="118"/>
      <c r="R41" s="118"/>
    </row>
    <row r="42" spans="1:18" ht="15.65" x14ac:dyDescent="0.25">
      <c r="A42" s="234" t="s">
        <v>70</v>
      </c>
      <c r="B42" s="242"/>
      <c r="C42" s="241"/>
      <c r="D42" s="242"/>
      <c r="E42" s="242"/>
      <c r="F42" s="245"/>
      <c r="G42" s="244">
        <v>5829024</v>
      </c>
      <c r="H42" s="239">
        <f>G42*1000</f>
        <v>5829024000</v>
      </c>
      <c r="I42" s="118"/>
      <c r="J42" s="118"/>
      <c r="K42" s="118"/>
      <c r="L42" s="118"/>
      <c r="M42" s="118"/>
      <c r="N42" s="118"/>
      <c r="O42" s="118"/>
      <c r="P42" s="118"/>
      <c r="Q42" s="118"/>
      <c r="R42" s="118"/>
    </row>
    <row r="43" spans="1:18" ht="31.25" x14ac:dyDescent="0.25">
      <c r="A43" s="234" t="s">
        <v>144</v>
      </c>
      <c r="B43" s="242"/>
      <c r="C43" s="241"/>
      <c r="D43" s="242"/>
      <c r="E43" s="242"/>
      <c r="F43" s="246"/>
      <c r="G43" s="244"/>
      <c r="H43" s="239">
        <f>G43*1000</f>
        <v>0</v>
      </c>
      <c r="I43" s="118"/>
      <c r="J43" s="118"/>
      <c r="K43" s="118"/>
      <c r="L43" s="118"/>
      <c r="M43" s="118"/>
      <c r="N43" s="118"/>
      <c r="O43" s="118"/>
      <c r="P43" s="118"/>
      <c r="Q43" s="118"/>
      <c r="R43" s="118"/>
    </row>
    <row r="44" spans="1:18" ht="15.65" x14ac:dyDescent="0.25">
      <c r="A44" s="234" t="s">
        <v>78</v>
      </c>
      <c r="B44" s="247"/>
      <c r="C44" s="241"/>
      <c r="D44" s="241"/>
      <c r="E44" s="241"/>
      <c r="F44" s="245"/>
      <c r="G44" s="244">
        <v>432972</v>
      </c>
      <c r="H44" s="239">
        <f>G44*1000</f>
        <v>432972000</v>
      </c>
      <c r="I44" s="118"/>
      <c r="J44" s="118"/>
      <c r="K44" s="118"/>
      <c r="L44" s="118"/>
      <c r="M44" s="118"/>
      <c r="N44" s="118"/>
      <c r="O44" s="118"/>
      <c r="P44" s="118"/>
      <c r="Q44" s="118"/>
      <c r="R44" s="118"/>
    </row>
    <row r="45" spans="1:18" ht="15.65" x14ac:dyDescent="0.25">
      <c r="A45" s="234" t="s">
        <v>145</v>
      </c>
      <c r="B45" s="248"/>
      <c r="C45" s="248"/>
      <c r="D45" s="248"/>
      <c r="E45" s="248"/>
      <c r="F45" s="249"/>
      <c r="G45" s="244"/>
      <c r="H45" s="239"/>
      <c r="I45" s="118"/>
      <c r="J45" s="118"/>
      <c r="K45" s="118"/>
      <c r="L45" s="118"/>
      <c r="M45" s="118"/>
      <c r="N45" s="118"/>
      <c r="O45" s="118"/>
      <c r="P45" s="118"/>
      <c r="Q45" s="118"/>
      <c r="R45" s="118"/>
    </row>
    <row r="46" spans="1:18" ht="31.25" x14ac:dyDescent="0.25">
      <c r="A46" s="234" t="s">
        <v>146</v>
      </c>
      <c r="B46" s="250"/>
      <c r="C46" s="248"/>
      <c r="D46" s="248"/>
      <c r="E46" s="248"/>
      <c r="F46" s="249"/>
      <c r="G46" s="251">
        <v>5420033</v>
      </c>
      <c r="H46" s="239"/>
      <c r="I46" s="118"/>
      <c r="J46" s="118"/>
      <c r="K46" s="118"/>
      <c r="L46" s="118"/>
      <c r="M46" s="118"/>
      <c r="N46" s="118"/>
      <c r="O46" s="118"/>
      <c r="P46" s="118"/>
      <c r="Q46" s="118"/>
      <c r="R46" s="118"/>
    </row>
    <row r="47" spans="1:18" ht="15.65" x14ac:dyDescent="0.25">
      <c r="A47" s="234" t="s">
        <v>147</v>
      </c>
      <c r="B47" s="252"/>
      <c r="C47" s="253"/>
      <c r="D47" s="253"/>
      <c r="E47" s="253"/>
      <c r="F47" s="254"/>
      <c r="G47" s="255"/>
      <c r="H47" s="239"/>
      <c r="I47" s="118"/>
      <c r="J47" s="118"/>
      <c r="K47" s="118"/>
      <c r="L47" s="118"/>
      <c r="M47" s="118"/>
      <c r="N47" s="118"/>
      <c r="O47" s="118"/>
      <c r="P47" s="118"/>
      <c r="Q47" s="118"/>
      <c r="R47" s="118"/>
    </row>
    <row r="48" spans="1:18" ht="15.65" x14ac:dyDescent="0.25">
      <c r="A48" s="124" t="s">
        <v>88</v>
      </c>
      <c r="B48" s="252"/>
      <c r="C48" s="253"/>
      <c r="D48" s="253"/>
      <c r="E48" s="253"/>
      <c r="F48" s="254"/>
      <c r="G48" s="255"/>
      <c r="H48" s="239"/>
      <c r="I48" s="118"/>
      <c r="J48" s="118"/>
      <c r="K48" s="118"/>
      <c r="L48" s="118"/>
      <c r="M48" s="118"/>
      <c r="N48" s="118"/>
      <c r="O48" s="118"/>
      <c r="P48" s="118"/>
      <c r="Q48" s="118"/>
      <c r="R48" s="118"/>
    </row>
    <row r="49" spans="1:19" ht="31.25" x14ac:dyDescent="0.25">
      <c r="A49" s="124" t="s">
        <v>89</v>
      </c>
      <c r="B49" s="253"/>
      <c r="C49" s="253"/>
      <c r="D49" s="253"/>
      <c r="E49" s="253"/>
      <c r="F49" s="254"/>
      <c r="G49" s="244"/>
      <c r="H49" s="239"/>
      <c r="I49" s="118"/>
      <c r="J49" s="118"/>
      <c r="K49" s="118"/>
      <c r="L49" s="118"/>
      <c r="M49" s="118"/>
      <c r="N49" s="118"/>
      <c r="O49" s="118"/>
      <c r="P49" s="118"/>
      <c r="Q49" s="118"/>
      <c r="R49" s="118"/>
    </row>
    <row r="50" spans="1:19" ht="15.65" x14ac:dyDescent="0.25">
      <c r="A50" s="124" t="s">
        <v>90</v>
      </c>
      <c r="B50" s="256"/>
      <c r="C50" s="253"/>
      <c r="D50" s="256"/>
      <c r="E50" s="256"/>
      <c r="F50" s="257"/>
      <c r="G50" s="244"/>
      <c r="H50" s="239"/>
      <c r="I50" s="118"/>
      <c r="J50" s="118"/>
      <c r="K50" s="118"/>
      <c r="L50" s="118"/>
      <c r="M50" s="118"/>
      <c r="N50" s="118"/>
      <c r="O50" s="118"/>
      <c r="P50" s="118"/>
      <c r="Q50" s="118"/>
      <c r="R50" s="118"/>
    </row>
    <row r="51" spans="1:19" ht="15.65" x14ac:dyDescent="0.25">
      <c r="A51" s="258" t="s">
        <v>76</v>
      </c>
      <c r="B51" s="259"/>
      <c r="C51" s="259"/>
      <c r="D51" s="157"/>
      <c r="E51" s="157"/>
      <c r="F51" s="157"/>
      <c r="G51" s="260"/>
      <c r="H51" s="239"/>
      <c r="I51" s="118"/>
      <c r="J51" s="118"/>
      <c r="K51" s="118"/>
      <c r="L51" s="118"/>
      <c r="M51" s="118"/>
      <c r="N51" s="118"/>
      <c r="O51" s="118"/>
      <c r="P51" s="118"/>
      <c r="Q51" s="118"/>
      <c r="R51" s="118"/>
    </row>
    <row r="52" spans="1:19" ht="15.8" x14ac:dyDescent="0.25">
      <c r="A52" s="261"/>
      <c r="B52" s="118"/>
      <c r="C52" s="118"/>
      <c r="D52" s="118"/>
      <c r="E52" s="118"/>
      <c r="F52" s="118"/>
      <c r="G52" s="262"/>
      <c r="H52" s="239"/>
      <c r="I52" s="118"/>
      <c r="J52" s="118"/>
      <c r="K52" s="118"/>
      <c r="L52" s="118"/>
      <c r="M52" s="118"/>
      <c r="N52" s="118"/>
      <c r="O52" s="118"/>
      <c r="P52" s="118"/>
      <c r="Q52" s="118"/>
      <c r="R52" s="118"/>
    </row>
    <row r="53" spans="1:19" ht="15.8" x14ac:dyDescent="0.25">
      <c r="A53" s="261"/>
      <c r="B53" s="118"/>
      <c r="C53" s="118"/>
      <c r="D53" s="118"/>
      <c r="E53" s="118"/>
      <c r="F53" s="118"/>
      <c r="G53" s="266"/>
      <c r="H53" s="267"/>
      <c r="I53" s="118"/>
      <c r="J53" s="118"/>
      <c r="K53" s="118"/>
      <c r="L53" s="118"/>
      <c r="M53" s="118"/>
      <c r="N53" s="118"/>
      <c r="O53" s="118"/>
      <c r="P53" s="118"/>
      <c r="Q53" s="118"/>
      <c r="R53" s="118"/>
    </row>
    <row r="54" spans="1:19" ht="25.5" x14ac:dyDescent="0.35">
      <c r="A54" s="269" t="s">
        <v>153</v>
      </c>
      <c r="B54" s="270"/>
      <c r="C54" s="271"/>
      <c r="D54" s="268"/>
      <c r="E54" s="118"/>
      <c r="F54" s="118"/>
      <c r="G54" s="118"/>
      <c r="H54" s="118"/>
      <c r="I54" s="118"/>
      <c r="J54" s="118"/>
      <c r="K54" s="118"/>
      <c r="L54" s="118"/>
      <c r="M54" s="118"/>
      <c r="N54" s="118"/>
      <c r="O54" s="118"/>
      <c r="P54" s="118"/>
      <c r="Q54" s="118"/>
      <c r="R54" s="118"/>
    </row>
    <row r="55" spans="1:19" ht="18.350000000000001" x14ac:dyDescent="0.3">
      <c r="A55" s="116" t="s">
        <v>148</v>
      </c>
      <c r="B55" s="116"/>
      <c r="C55" s="117"/>
      <c r="D55" s="117"/>
      <c r="E55" s="117"/>
      <c r="F55" s="117"/>
      <c r="G55" s="118"/>
      <c r="H55" s="118"/>
      <c r="I55" s="118"/>
      <c r="J55" s="118"/>
      <c r="K55" s="118"/>
      <c r="L55" s="118"/>
      <c r="M55" s="118"/>
      <c r="N55" s="118"/>
      <c r="O55" s="118"/>
      <c r="P55" s="118"/>
      <c r="Q55" s="118"/>
      <c r="R55" s="118"/>
      <c r="S55" s="118"/>
    </row>
    <row r="56" spans="1:19" ht="14.95" x14ac:dyDescent="0.25">
      <c r="A56" s="118"/>
      <c r="B56" s="118"/>
      <c r="C56" s="118"/>
      <c r="D56" s="118"/>
      <c r="E56" s="118"/>
      <c r="F56" s="118"/>
      <c r="G56" s="118"/>
      <c r="H56" s="118"/>
      <c r="I56" s="118"/>
      <c r="J56" s="118"/>
      <c r="K56" s="118"/>
      <c r="L56" s="118"/>
      <c r="M56" s="118"/>
      <c r="N56" s="118"/>
      <c r="O56" s="118"/>
      <c r="P56" s="118"/>
      <c r="Q56" s="118"/>
      <c r="R56" s="118"/>
      <c r="S56" s="118"/>
    </row>
    <row r="57" spans="1:19" ht="77.45" x14ac:dyDescent="0.25">
      <c r="A57" s="119" t="s">
        <v>51</v>
      </c>
      <c r="B57" s="119"/>
      <c r="C57" s="120" t="s">
        <v>52</v>
      </c>
      <c r="D57" s="120" t="s">
        <v>53</v>
      </c>
      <c r="E57" s="120" t="s">
        <v>54</v>
      </c>
      <c r="F57" s="120" t="s">
        <v>55</v>
      </c>
      <c r="G57" s="121" t="s">
        <v>56</v>
      </c>
      <c r="H57" s="121" t="s">
        <v>57</v>
      </c>
      <c r="I57" s="120" t="s">
        <v>58</v>
      </c>
      <c r="J57" s="120" t="s">
        <v>59</v>
      </c>
      <c r="K57" s="120" t="s">
        <v>60</v>
      </c>
      <c r="L57" s="120" t="s">
        <v>61</v>
      </c>
      <c r="M57" s="122" t="s">
        <v>62</v>
      </c>
      <c r="N57" s="122" t="s">
        <v>63</v>
      </c>
      <c r="O57" s="122" t="s">
        <v>64</v>
      </c>
      <c r="P57" s="123" t="s">
        <v>65</v>
      </c>
      <c r="Q57" s="118"/>
      <c r="R57" s="118"/>
      <c r="S57" s="118"/>
    </row>
    <row r="58" spans="1:19" s="192" customFormat="1" ht="15.65" x14ac:dyDescent="0.25">
      <c r="A58" s="170" t="s">
        <v>66</v>
      </c>
      <c r="B58" s="170" t="s">
        <v>96</v>
      </c>
      <c r="C58" s="171">
        <v>34</v>
      </c>
      <c r="D58" s="171">
        <f>(0.007+0.154)/2</f>
        <v>8.0500000000000002E-2</v>
      </c>
      <c r="E58" s="172">
        <v>0.63</v>
      </c>
      <c r="F58" s="172">
        <v>0.41</v>
      </c>
      <c r="G58" s="172">
        <v>1.38</v>
      </c>
      <c r="H58" s="172">
        <v>17.937000000000001</v>
      </c>
      <c r="I58" s="173">
        <v>744336</v>
      </c>
      <c r="J58" s="174">
        <f t="shared" ref="J58:J68" si="10">I58*D58/1000000</f>
        <v>5.9919048000000003E-2</v>
      </c>
      <c r="K58" s="175">
        <f t="shared" ref="K58:K68" si="11">I58*C58/1000000</f>
        <v>25.307424000000001</v>
      </c>
      <c r="L58" s="174">
        <f t="shared" ref="L58:L68" si="12">I58*F58/1000000</f>
        <v>0.30517776000000002</v>
      </c>
      <c r="M58" s="176">
        <f t="shared" ref="M58:M68" si="13">I58*E58/1000000</f>
        <v>0.46893168000000002</v>
      </c>
      <c r="N58" s="176">
        <f t="shared" ref="N58:N68" si="14">I58*G58/1000000</f>
        <v>1.02718368</v>
      </c>
      <c r="O58" s="176">
        <f t="shared" ref="O58:O71" si="15">I58*H58/1000000</f>
        <v>13.351154832000001</v>
      </c>
      <c r="P58" s="177" t="s">
        <v>67</v>
      </c>
      <c r="Q58" s="179"/>
      <c r="R58" s="179"/>
      <c r="S58" s="179"/>
    </row>
    <row r="59" spans="1:19" s="192" customFormat="1" ht="46.9" x14ac:dyDescent="0.25">
      <c r="A59" s="170" t="s">
        <v>68</v>
      </c>
      <c r="B59" s="170" t="s">
        <v>97</v>
      </c>
      <c r="C59" s="171">
        <v>11.3</v>
      </c>
      <c r="D59" s="171">
        <f>(0.002+0.094)/2</f>
        <v>4.8000000000000001E-2</v>
      </c>
      <c r="E59" s="172">
        <v>0.27</v>
      </c>
      <c r="F59" s="172">
        <v>0.18</v>
      </c>
      <c r="G59" s="172">
        <v>0.59</v>
      </c>
      <c r="H59" s="172">
        <v>8.9019999999999992</v>
      </c>
      <c r="I59" s="173">
        <v>714041</v>
      </c>
      <c r="J59" s="174">
        <f t="shared" si="10"/>
        <v>3.4273968000000002E-2</v>
      </c>
      <c r="K59" s="175">
        <f t="shared" si="11"/>
        <v>8.0686633000000008</v>
      </c>
      <c r="L59" s="174">
        <f t="shared" si="12"/>
        <v>0.12852738</v>
      </c>
      <c r="M59" s="176">
        <f t="shared" si="13"/>
        <v>0.19279107000000001</v>
      </c>
      <c r="N59" s="176">
        <f t="shared" si="14"/>
        <v>0.42128419</v>
      </c>
      <c r="O59" s="176">
        <f t="shared" si="15"/>
        <v>6.356392982</v>
      </c>
      <c r="P59" s="177" t="s">
        <v>69</v>
      </c>
      <c r="Q59" s="179"/>
      <c r="R59" s="179"/>
      <c r="S59" s="179"/>
    </row>
    <row r="60" spans="1:19" s="192" customFormat="1" ht="15.65" x14ac:dyDescent="0.25">
      <c r="A60" s="170" t="s">
        <v>70</v>
      </c>
      <c r="B60" s="170" t="s">
        <v>98</v>
      </c>
      <c r="C60" s="171">
        <v>1.4</v>
      </c>
      <c r="D60" s="178">
        <v>5.0000000000000001E-3</v>
      </c>
      <c r="E60" s="172">
        <v>5.5599999999999997E-2</v>
      </c>
      <c r="F60" s="172">
        <v>1.67E-2</v>
      </c>
      <c r="G60" s="172">
        <v>0.13900000000000001</v>
      </c>
      <c r="H60" s="172">
        <v>0.16900000000000001</v>
      </c>
      <c r="I60" s="179">
        <v>5829024</v>
      </c>
      <c r="J60" s="174">
        <f t="shared" si="10"/>
        <v>2.914512E-2</v>
      </c>
      <c r="K60" s="175">
        <f t="shared" si="11"/>
        <v>8.1606335999999988</v>
      </c>
      <c r="L60" s="174">
        <f t="shared" si="12"/>
        <v>9.7344700799999989E-2</v>
      </c>
      <c r="M60" s="176">
        <f t="shared" si="13"/>
        <v>0.32409373439999994</v>
      </c>
      <c r="N60" s="176">
        <f t="shared" si="14"/>
        <v>0.81023433600000017</v>
      </c>
      <c r="O60" s="176">
        <f t="shared" si="15"/>
        <v>0.98510505600000009</v>
      </c>
      <c r="P60" s="180" t="s">
        <v>71</v>
      </c>
      <c r="Q60" s="179"/>
      <c r="R60" s="179"/>
      <c r="S60" s="179"/>
    </row>
    <row r="61" spans="1:19" s="192" customFormat="1" ht="15.65" x14ac:dyDescent="0.25">
      <c r="A61" s="170" t="s">
        <v>72</v>
      </c>
      <c r="B61" s="170" t="s">
        <v>99</v>
      </c>
      <c r="C61" s="171">
        <v>1.4</v>
      </c>
      <c r="D61" s="178">
        <v>5.0000000000000001E-3</v>
      </c>
      <c r="E61" s="172">
        <v>5.5599999999999997E-2</v>
      </c>
      <c r="F61" s="172">
        <v>1.67E-2</v>
      </c>
      <c r="G61" s="172">
        <v>0.13900000000000001</v>
      </c>
      <c r="H61" s="172">
        <v>0.54200000000000004</v>
      </c>
      <c r="I61" s="181"/>
      <c r="J61" s="174">
        <f t="shared" si="10"/>
        <v>0</v>
      </c>
      <c r="K61" s="175">
        <f t="shared" si="11"/>
        <v>0</v>
      </c>
      <c r="L61" s="174">
        <f t="shared" si="12"/>
        <v>0</v>
      </c>
      <c r="M61" s="176">
        <f t="shared" si="13"/>
        <v>0</v>
      </c>
      <c r="N61" s="176">
        <f t="shared" si="14"/>
        <v>0</v>
      </c>
      <c r="O61" s="176">
        <f t="shared" si="15"/>
        <v>0</v>
      </c>
      <c r="P61" s="180" t="s">
        <v>73</v>
      </c>
      <c r="Q61" s="179"/>
      <c r="R61" s="179"/>
      <c r="S61" s="179"/>
    </row>
    <row r="62" spans="1:19" s="192" customFormat="1" ht="15.65" x14ac:dyDescent="0.25">
      <c r="A62" s="170" t="s">
        <v>74</v>
      </c>
      <c r="B62" s="170" t="s">
        <v>100</v>
      </c>
      <c r="C62" s="171">
        <v>10.9</v>
      </c>
      <c r="D62" s="178">
        <f>(0.001+0.045+0.004+0.132)/4</f>
        <v>4.5499999999999999E-2</v>
      </c>
      <c r="E62" s="172">
        <f>(0.34+0.69)/2</f>
        <v>0.51500000000000001</v>
      </c>
      <c r="F62" s="172">
        <f>(0.06+0.12)/2</f>
        <v>0.09</v>
      </c>
      <c r="G62" s="172">
        <f>(0.75+1.53)/2</f>
        <v>1.1400000000000001</v>
      </c>
      <c r="H62" s="172">
        <f>+(0.551+1.704)/2</f>
        <v>1.1274999999999999</v>
      </c>
      <c r="I62" s="179">
        <v>50782</v>
      </c>
      <c r="J62" s="174">
        <f t="shared" si="10"/>
        <v>2.3105809999999999E-3</v>
      </c>
      <c r="K62" s="175">
        <f t="shared" si="11"/>
        <v>0.55352380000000001</v>
      </c>
      <c r="L62" s="174">
        <f t="shared" si="12"/>
        <v>4.5703799999999998E-3</v>
      </c>
      <c r="M62" s="176">
        <f t="shared" si="13"/>
        <v>2.6152729999999999E-2</v>
      </c>
      <c r="N62" s="176">
        <f t="shared" si="14"/>
        <v>5.7891480000000002E-2</v>
      </c>
      <c r="O62" s="176">
        <f t="shared" si="15"/>
        <v>5.7256704999999991E-2</v>
      </c>
      <c r="P62" s="177" t="s">
        <v>75</v>
      </c>
      <c r="Q62" s="179"/>
      <c r="R62" s="179"/>
      <c r="S62" s="179"/>
    </row>
    <row r="63" spans="1:19" s="192" customFormat="1" ht="15.65" x14ac:dyDescent="0.25">
      <c r="A63" s="170" t="s">
        <v>76</v>
      </c>
      <c r="B63" s="170" t="s">
        <v>101</v>
      </c>
      <c r="C63" s="171">
        <v>9</v>
      </c>
      <c r="D63" s="178">
        <v>4.2999999999999997E-2</v>
      </c>
      <c r="E63" s="172">
        <v>0.67</v>
      </c>
      <c r="F63" s="172">
        <v>0.44</v>
      </c>
      <c r="G63" s="172">
        <v>1.45</v>
      </c>
      <c r="H63" s="172">
        <v>9.2469999999999999</v>
      </c>
      <c r="I63" s="182">
        <f>I89</f>
        <v>0</v>
      </c>
      <c r="J63" s="183">
        <f t="shared" si="10"/>
        <v>0</v>
      </c>
      <c r="K63" s="175">
        <f t="shared" si="11"/>
        <v>0</v>
      </c>
      <c r="L63" s="174">
        <f t="shared" si="12"/>
        <v>0</v>
      </c>
      <c r="M63" s="176">
        <f t="shared" si="13"/>
        <v>0</v>
      </c>
      <c r="N63" s="176">
        <f t="shared" si="14"/>
        <v>0</v>
      </c>
      <c r="O63" s="176">
        <f t="shared" si="15"/>
        <v>0</v>
      </c>
      <c r="P63" s="184" t="s">
        <v>77</v>
      </c>
      <c r="Q63" s="179"/>
      <c r="R63" s="179"/>
      <c r="S63" s="179"/>
    </row>
    <row r="64" spans="1:19" s="192" customFormat="1" ht="15.65" x14ac:dyDescent="0.25">
      <c r="A64" s="170" t="s">
        <v>78</v>
      </c>
      <c r="B64" s="170" t="s">
        <v>102</v>
      </c>
      <c r="C64" s="171">
        <v>14.8</v>
      </c>
      <c r="D64" s="178">
        <v>0.13100000000000001</v>
      </c>
      <c r="E64" s="172">
        <v>0.22</v>
      </c>
      <c r="F64" s="172">
        <v>0.14000000000000001</v>
      </c>
      <c r="G64" s="172">
        <v>0.48</v>
      </c>
      <c r="H64" s="172">
        <v>7.7809999999999997</v>
      </c>
      <c r="I64" s="179">
        <v>432972</v>
      </c>
      <c r="J64" s="174">
        <f t="shared" si="10"/>
        <v>5.6719332000000004E-2</v>
      </c>
      <c r="K64" s="175">
        <f t="shared" si="11"/>
        <v>6.4079856000000008</v>
      </c>
      <c r="L64" s="174">
        <f t="shared" si="12"/>
        <v>6.061608000000001E-2</v>
      </c>
      <c r="M64" s="176">
        <f t="shared" si="13"/>
        <v>9.5253839999999992E-2</v>
      </c>
      <c r="N64" s="176">
        <f t="shared" si="14"/>
        <v>0.20782655999999999</v>
      </c>
      <c r="O64" s="176">
        <f t="shared" si="15"/>
        <v>3.368955132</v>
      </c>
      <c r="P64" s="184" t="s">
        <v>79</v>
      </c>
      <c r="Q64" s="179"/>
      <c r="R64" s="179"/>
      <c r="S64" s="179"/>
    </row>
    <row r="65" spans="1:19" s="192" customFormat="1" ht="31.25" x14ac:dyDescent="0.25">
      <c r="A65" s="170" t="s">
        <v>80</v>
      </c>
      <c r="B65" s="170" t="s">
        <v>103</v>
      </c>
      <c r="C65" s="171">
        <v>14.8</v>
      </c>
      <c r="D65" s="178">
        <v>0.13100000000000001</v>
      </c>
      <c r="E65" s="172">
        <v>0.16</v>
      </c>
      <c r="F65" s="172">
        <v>0.1</v>
      </c>
      <c r="G65" s="172">
        <v>0.34</v>
      </c>
      <c r="H65" s="172">
        <v>3.0179999999999998</v>
      </c>
      <c r="I65" s="181">
        <f>I83</f>
        <v>0</v>
      </c>
      <c r="J65" s="174">
        <f t="shared" si="10"/>
        <v>0</v>
      </c>
      <c r="K65" s="175">
        <f t="shared" si="11"/>
        <v>0</v>
      </c>
      <c r="L65" s="174">
        <f t="shared" si="12"/>
        <v>0</v>
      </c>
      <c r="M65" s="176">
        <f t="shared" si="13"/>
        <v>0</v>
      </c>
      <c r="N65" s="176">
        <f t="shared" si="14"/>
        <v>0</v>
      </c>
      <c r="O65" s="176">
        <f t="shared" si="15"/>
        <v>0</v>
      </c>
      <c r="P65" s="177" t="s">
        <v>81</v>
      </c>
      <c r="Q65" s="179"/>
      <c r="R65" s="179"/>
      <c r="S65" s="179"/>
    </row>
    <row r="66" spans="1:19" s="192" customFormat="1" ht="31.25" x14ac:dyDescent="0.25">
      <c r="A66" s="185" t="s">
        <v>82</v>
      </c>
      <c r="B66" s="186" t="s">
        <v>104</v>
      </c>
      <c r="C66" s="187">
        <v>0.48</v>
      </c>
      <c r="D66" s="188">
        <f>(0.003+0.0001)/2</f>
        <v>1.5499999999999999E-3</v>
      </c>
      <c r="E66" s="172">
        <v>0.11899999999999999</v>
      </c>
      <c r="F66" s="172">
        <v>2.3E-2</v>
      </c>
      <c r="G66" s="172">
        <v>0.11899999999999999</v>
      </c>
      <c r="H66" s="172">
        <v>0.16500000000000001</v>
      </c>
      <c r="I66" s="179">
        <v>5420033</v>
      </c>
      <c r="J66" s="174">
        <f t="shared" si="10"/>
        <v>8.4010511499999999E-3</v>
      </c>
      <c r="K66" s="175">
        <f t="shared" si="11"/>
        <v>2.60161584</v>
      </c>
      <c r="L66" s="174">
        <f t="shared" si="12"/>
        <v>0.124660759</v>
      </c>
      <c r="M66" s="176">
        <f t="shared" si="13"/>
        <v>0.64498392700000007</v>
      </c>
      <c r="N66" s="176">
        <f t="shared" si="14"/>
        <v>0.64498392700000007</v>
      </c>
      <c r="O66" s="176">
        <f t="shared" si="15"/>
        <v>0.89430544500000009</v>
      </c>
      <c r="P66" s="189" t="s">
        <v>83</v>
      </c>
      <c r="Q66" s="179"/>
      <c r="R66" s="179"/>
      <c r="S66" s="179"/>
    </row>
    <row r="67" spans="1:19" s="192" customFormat="1" ht="31.25" x14ac:dyDescent="0.25">
      <c r="A67" s="185" t="s">
        <v>84</v>
      </c>
      <c r="B67" s="185" t="s">
        <v>105</v>
      </c>
      <c r="C67" s="190">
        <f>(0.22+0.68+0.35+0.95)/4</f>
        <v>0.55000000000000004</v>
      </c>
      <c r="D67" s="188">
        <f>(0.001+0.004+0.001+0.005)/4</f>
        <v>2.7499999999999998E-3</v>
      </c>
      <c r="E67" s="172">
        <f>(0.069+0.14+0.24+0.52)/4</f>
        <v>0.24225000000000002</v>
      </c>
      <c r="F67" s="172">
        <f>(0.009+0.02+0.03+0.07)/4</f>
        <v>3.2250000000000001E-2</v>
      </c>
      <c r="G67" s="172">
        <f>E67</f>
        <v>0.24225000000000002</v>
      </c>
      <c r="H67" s="172">
        <f>(0.108+0.489)/2</f>
        <v>0.29849999999999999</v>
      </c>
      <c r="I67" s="181"/>
      <c r="J67" s="174">
        <f t="shared" si="10"/>
        <v>0</v>
      </c>
      <c r="K67" s="175">
        <f t="shared" si="11"/>
        <v>0</v>
      </c>
      <c r="L67" s="174">
        <f t="shared" si="12"/>
        <v>0</v>
      </c>
      <c r="M67" s="176">
        <f t="shared" si="13"/>
        <v>0</v>
      </c>
      <c r="N67" s="176">
        <f t="shared" si="14"/>
        <v>0</v>
      </c>
      <c r="O67" s="176">
        <f t="shared" si="15"/>
        <v>0</v>
      </c>
      <c r="P67" s="189" t="s">
        <v>85</v>
      </c>
      <c r="Q67" s="179"/>
      <c r="R67" s="179"/>
      <c r="S67" s="179"/>
    </row>
    <row r="68" spans="1:19" ht="31.25" x14ac:dyDescent="0.25">
      <c r="A68" s="148" t="s">
        <v>86</v>
      </c>
      <c r="B68" s="148"/>
      <c r="C68" s="149">
        <v>0.02</v>
      </c>
      <c r="D68" s="150">
        <v>2.0000000000000001E-4</v>
      </c>
      <c r="E68" s="151">
        <v>8.0999999999999996E-3</v>
      </c>
      <c r="F68" s="151">
        <v>4.1999999999999997E-3</v>
      </c>
      <c r="G68" s="151">
        <v>1.7999999999999999E-2</v>
      </c>
      <c r="H68" s="151">
        <v>1.9410000000000001</v>
      </c>
      <c r="I68" s="152">
        <f>I90</f>
        <v>0</v>
      </c>
      <c r="J68" s="153">
        <f t="shared" si="10"/>
        <v>0</v>
      </c>
      <c r="K68" s="154">
        <f t="shared" si="11"/>
        <v>0</v>
      </c>
      <c r="L68" s="153">
        <f t="shared" si="12"/>
        <v>0</v>
      </c>
      <c r="M68" s="155">
        <f t="shared" si="13"/>
        <v>0</v>
      </c>
      <c r="N68" s="155">
        <f t="shared" si="14"/>
        <v>0</v>
      </c>
      <c r="O68" s="155">
        <f t="shared" si="15"/>
        <v>0</v>
      </c>
      <c r="P68" s="156" t="s">
        <v>87</v>
      </c>
      <c r="Q68" s="118"/>
      <c r="R68" s="118"/>
      <c r="S68" s="118"/>
    </row>
    <row r="69" spans="1:19" ht="15.65" x14ac:dyDescent="0.25">
      <c r="A69" s="133" t="s">
        <v>88</v>
      </c>
      <c r="B69" s="133"/>
      <c r="C69" s="157"/>
      <c r="D69" s="134"/>
      <c r="E69" s="126"/>
      <c r="F69" s="126"/>
      <c r="G69" s="126"/>
      <c r="H69" s="126">
        <v>5.8999999999999997E-2</v>
      </c>
      <c r="I69" s="127">
        <f>I86</f>
        <v>0</v>
      </c>
      <c r="J69" s="128"/>
      <c r="K69" s="129"/>
      <c r="L69" s="128"/>
      <c r="M69" s="128"/>
      <c r="N69" s="128"/>
      <c r="O69" s="128">
        <f t="shared" si="15"/>
        <v>0</v>
      </c>
      <c r="P69" s="158"/>
      <c r="Q69" s="118"/>
      <c r="R69" s="118"/>
      <c r="S69" s="118"/>
    </row>
    <row r="70" spans="1:19" ht="31.25" x14ac:dyDescent="0.25">
      <c r="A70" s="133" t="s">
        <v>89</v>
      </c>
      <c r="B70" s="133"/>
      <c r="C70" s="125"/>
      <c r="D70" s="134"/>
      <c r="E70" s="126"/>
      <c r="F70" s="126"/>
      <c r="G70" s="126"/>
      <c r="H70" s="126">
        <v>4.4999999999999998E-2</v>
      </c>
      <c r="I70" s="127">
        <f>I87</f>
        <v>0</v>
      </c>
      <c r="J70" s="128"/>
      <c r="K70" s="129"/>
      <c r="L70" s="128"/>
      <c r="M70" s="128"/>
      <c r="N70" s="128"/>
      <c r="O70" s="128">
        <f t="shared" si="15"/>
        <v>0</v>
      </c>
      <c r="P70" s="158"/>
      <c r="Q70" s="118"/>
      <c r="R70" s="118"/>
      <c r="S70" s="118"/>
    </row>
    <row r="71" spans="1:19" ht="15.65" x14ac:dyDescent="0.25">
      <c r="A71" s="159" t="s">
        <v>90</v>
      </c>
      <c r="B71" s="159"/>
      <c r="C71" s="160">
        <v>10.5</v>
      </c>
      <c r="D71" s="161" t="s">
        <v>91</v>
      </c>
      <c r="E71" s="162"/>
      <c r="F71" s="162"/>
      <c r="G71" s="162"/>
      <c r="H71" s="162">
        <v>0.27100000000000002</v>
      </c>
      <c r="I71" s="127">
        <f>I88</f>
        <v>0</v>
      </c>
      <c r="J71" s="128">
        <f>I71*C71/1000000</f>
        <v>0</v>
      </c>
      <c r="K71" s="129"/>
      <c r="L71" s="128"/>
      <c r="M71" s="128"/>
      <c r="N71" s="128"/>
      <c r="O71" s="128">
        <f t="shared" si="15"/>
        <v>0</v>
      </c>
      <c r="P71" s="158"/>
      <c r="Q71" s="118"/>
      <c r="R71" s="118"/>
      <c r="S71" s="118"/>
    </row>
    <row r="72" spans="1:19" ht="15.65" x14ac:dyDescent="0.25">
      <c r="A72" s="163" t="s">
        <v>92</v>
      </c>
      <c r="B72" s="191"/>
      <c r="C72" s="164"/>
      <c r="D72" s="164"/>
      <c r="E72" s="165"/>
      <c r="F72" s="165"/>
      <c r="G72" s="165"/>
      <c r="H72" s="166"/>
      <c r="I72" s="127"/>
      <c r="J72" s="167">
        <f>SUM(J69+J70+J71)</f>
        <v>0</v>
      </c>
      <c r="K72" s="167"/>
      <c r="L72" s="167"/>
      <c r="M72" s="167"/>
      <c r="N72" s="167"/>
      <c r="O72" s="167">
        <f>SUM(O69+O70+O71)</f>
        <v>0</v>
      </c>
      <c r="P72" s="146" t="s">
        <v>93</v>
      </c>
      <c r="Q72" s="118"/>
      <c r="R72" s="118"/>
      <c r="S72" s="118"/>
    </row>
    <row r="73" spans="1:19" ht="15.65" x14ac:dyDescent="0.25">
      <c r="A73" s="291" t="s">
        <v>94</v>
      </c>
      <c r="B73" s="294"/>
      <c r="C73" s="292"/>
      <c r="D73" s="292"/>
      <c r="E73" s="292"/>
      <c r="F73" s="292"/>
      <c r="G73" s="292"/>
      <c r="H73" s="293"/>
      <c r="I73" s="169">
        <f t="shared" ref="I73:O73" si="16">I58+I59+I60+I61+I62+I63+I64+I65+I66+I67+I68+I69+I70+I71</f>
        <v>13191188</v>
      </c>
      <c r="J73" s="169">
        <f t="shared" si="16"/>
        <v>0.19076910015000001</v>
      </c>
      <c r="K73" s="169">
        <f t="shared" si="16"/>
        <v>51.099846140000004</v>
      </c>
      <c r="L73" s="169">
        <f t="shared" si="16"/>
        <v>0.72089705979999996</v>
      </c>
      <c r="M73" s="169">
        <f t="shared" si="16"/>
        <v>1.7522069814000001</v>
      </c>
      <c r="N73" s="169">
        <f t="shared" si="16"/>
        <v>3.1694041730000002</v>
      </c>
      <c r="O73" s="169">
        <f t="shared" si="16"/>
        <v>25.013170152000004</v>
      </c>
      <c r="P73" s="118"/>
      <c r="Q73" s="118"/>
      <c r="R73" s="118"/>
      <c r="S73" s="118"/>
    </row>
    <row r="74" spans="1:19" x14ac:dyDescent="0.25">
      <c r="A74" s="118"/>
      <c r="B74" s="118"/>
      <c r="C74" s="118"/>
      <c r="D74" s="118"/>
      <c r="E74" s="118"/>
      <c r="F74" s="118"/>
      <c r="G74" s="118"/>
      <c r="H74" s="206"/>
      <c r="I74" s="227"/>
      <c r="J74" s="228"/>
      <c r="K74" s="228"/>
      <c r="L74" s="228"/>
      <c r="M74" s="228"/>
      <c r="N74" s="228"/>
      <c r="O74" s="228"/>
      <c r="P74" s="118"/>
      <c r="Q74" s="118"/>
      <c r="R74" s="118"/>
      <c r="S74" s="118"/>
    </row>
    <row r="75" spans="1:19" ht="15.65" x14ac:dyDescent="0.25">
      <c r="A75" s="229" t="s">
        <v>149</v>
      </c>
      <c r="B75" s="229"/>
      <c r="C75" s="118"/>
      <c r="D75" s="118"/>
      <c r="E75" s="263"/>
      <c r="F75" s="118"/>
      <c r="G75" s="118"/>
      <c r="H75" s="230" t="s">
        <v>141</v>
      </c>
      <c r="I75" s="118"/>
      <c r="J75" s="118"/>
      <c r="K75" s="118"/>
      <c r="L75" s="118"/>
      <c r="M75" s="118"/>
      <c r="N75" s="118"/>
      <c r="O75" s="118"/>
      <c r="P75" s="118"/>
      <c r="Q75" s="118"/>
      <c r="R75" s="118"/>
      <c r="S75" s="118"/>
    </row>
    <row r="76" spans="1:19" ht="28.55" x14ac:dyDescent="0.25">
      <c r="A76" s="231"/>
      <c r="B76" s="231"/>
      <c r="C76" s="231"/>
      <c r="D76" s="231"/>
      <c r="E76" s="231"/>
      <c r="F76" s="231"/>
      <c r="G76" s="231"/>
      <c r="H76" s="232" t="s">
        <v>150</v>
      </c>
      <c r="I76" s="233" t="s">
        <v>151</v>
      </c>
      <c r="J76" s="118"/>
      <c r="K76" s="118"/>
      <c r="L76" s="118"/>
      <c r="M76" s="118"/>
      <c r="N76" s="118"/>
      <c r="O76" s="118"/>
      <c r="P76" s="118"/>
      <c r="Q76" s="118"/>
      <c r="R76" s="118"/>
      <c r="S76" s="118"/>
    </row>
    <row r="77" spans="1:19" ht="46.9" x14ac:dyDescent="0.25">
      <c r="A77" s="234" t="s">
        <v>68</v>
      </c>
      <c r="B77" s="234"/>
      <c r="C77" s="235"/>
      <c r="D77" s="236"/>
      <c r="E77" s="235"/>
      <c r="F77" s="235"/>
      <c r="G77" s="237"/>
      <c r="H77" s="238">
        <v>714041</v>
      </c>
      <c r="I77" s="239">
        <f t="shared" ref="I77:I89" si="17">H77*1000</f>
        <v>714041000</v>
      </c>
      <c r="J77" s="118">
        <v>714041000</v>
      </c>
      <c r="K77" s="118"/>
      <c r="L77" s="118"/>
      <c r="M77" s="118"/>
      <c r="N77" s="118"/>
      <c r="O77" s="118"/>
      <c r="P77" s="118"/>
      <c r="Q77" s="118"/>
      <c r="R77" s="118"/>
      <c r="S77" s="118"/>
    </row>
    <row r="78" spans="1:19" ht="15.65" x14ac:dyDescent="0.25">
      <c r="A78" s="234" t="s">
        <v>66</v>
      </c>
      <c r="B78" s="234"/>
      <c r="C78" s="240"/>
      <c r="D78" s="241"/>
      <c r="E78" s="242"/>
      <c r="F78" s="242"/>
      <c r="G78" s="243"/>
      <c r="H78" s="244">
        <v>744336</v>
      </c>
      <c r="I78" s="239">
        <f t="shared" si="17"/>
        <v>744336000</v>
      </c>
      <c r="J78" s="118">
        <v>744336000</v>
      </c>
      <c r="K78" s="118"/>
      <c r="L78" s="118"/>
      <c r="M78" s="118"/>
      <c r="N78" s="118"/>
      <c r="O78" s="118"/>
      <c r="P78" s="118"/>
      <c r="Q78" s="118"/>
      <c r="R78" s="118"/>
      <c r="S78" s="118"/>
    </row>
    <row r="79" spans="1:19" ht="15.65" x14ac:dyDescent="0.25">
      <c r="A79" s="234" t="s">
        <v>74</v>
      </c>
      <c r="B79" s="234"/>
      <c r="C79" s="242"/>
      <c r="D79" s="241"/>
      <c r="E79" s="242"/>
      <c r="F79" s="242"/>
      <c r="G79" s="245"/>
      <c r="H79" s="244">
        <v>50782</v>
      </c>
      <c r="I79" s="239">
        <f t="shared" si="17"/>
        <v>50782000</v>
      </c>
      <c r="J79" s="118">
        <v>50782000</v>
      </c>
      <c r="K79" s="118"/>
      <c r="L79" s="118"/>
      <c r="M79" s="118"/>
      <c r="N79" s="118"/>
      <c r="O79" s="118"/>
      <c r="P79" s="118"/>
      <c r="Q79" s="118"/>
      <c r="R79" s="118"/>
      <c r="S79" s="118"/>
    </row>
    <row r="80" spans="1:19" ht="15.65" x14ac:dyDescent="0.25">
      <c r="A80" s="234" t="s">
        <v>70</v>
      </c>
      <c r="B80" s="234"/>
      <c r="C80" s="242"/>
      <c r="D80" s="241"/>
      <c r="E80" s="242"/>
      <c r="F80" s="242"/>
      <c r="G80" s="245"/>
      <c r="H80" s="244">
        <v>5829024</v>
      </c>
      <c r="I80" s="239">
        <f t="shared" si="17"/>
        <v>5829024000</v>
      </c>
      <c r="J80" s="118">
        <v>5829024</v>
      </c>
      <c r="K80" s="118"/>
      <c r="L80" s="118"/>
      <c r="M80" s="118"/>
      <c r="N80" s="118"/>
      <c r="O80" s="118"/>
      <c r="P80" s="118"/>
      <c r="Q80" s="118"/>
      <c r="R80" s="118"/>
      <c r="S80" s="118"/>
    </row>
    <row r="81" spans="1:19" ht="31.25" x14ac:dyDescent="0.25">
      <c r="A81" s="234" t="s">
        <v>144</v>
      </c>
      <c r="B81" s="234"/>
      <c r="C81" s="242"/>
      <c r="D81" s="241"/>
      <c r="E81" s="242"/>
      <c r="F81" s="242"/>
      <c r="G81" s="246"/>
      <c r="H81" s="244"/>
      <c r="I81" s="239">
        <f t="shared" si="17"/>
        <v>0</v>
      </c>
      <c r="J81" s="118">
        <v>0</v>
      </c>
      <c r="K81" s="118"/>
      <c r="L81" s="118"/>
      <c r="M81" s="118"/>
      <c r="N81" s="118"/>
      <c r="O81" s="118"/>
      <c r="P81" s="118"/>
      <c r="Q81" s="118"/>
      <c r="R81" s="118"/>
      <c r="S81" s="118"/>
    </row>
    <row r="82" spans="1:19" ht="15.65" x14ac:dyDescent="0.25">
      <c r="A82" s="234" t="s">
        <v>78</v>
      </c>
      <c r="B82" s="234"/>
      <c r="C82" s="247"/>
      <c r="D82" s="241"/>
      <c r="E82" s="241"/>
      <c r="F82" s="241"/>
      <c r="G82" s="245"/>
      <c r="H82" s="244">
        <v>432972</v>
      </c>
      <c r="I82" s="239">
        <f t="shared" si="17"/>
        <v>432972000</v>
      </c>
      <c r="J82" s="118">
        <v>432972</v>
      </c>
      <c r="K82" s="118"/>
      <c r="L82" s="118"/>
      <c r="M82" s="118"/>
      <c r="N82" s="118"/>
      <c r="O82" s="118"/>
      <c r="P82" s="118"/>
      <c r="Q82" s="118"/>
      <c r="R82" s="118"/>
      <c r="S82" s="118"/>
    </row>
    <row r="83" spans="1:19" ht="15.65" x14ac:dyDescent="0.25">
      <c r="A83" s="234" t="s">
        <v>145</v>
      </c>
      <c r="B83" s="234"/>
      <c r="C83" s="248"/>
      <c r="D83" s="248"/>
      <c r="E83" s="248"/>
      <c r="F83" s="248"/>
      <c r="G83" s="249"/>
      <c r="H83" s="244"/>
      <c r="I83" s="239">
        <f t="shared" si="17"/>
        <v>0</v>
      </c>
      <c r="J83" s="118">
        <v>0</v>
      </c>
      <c r="K83" s="118"/>
      <c r="L83" s="118"/>
      <c r="M83" s="118"/>
      <c r="N83" s="118"/>
      <c r="O83" s="118"/>
      <c r="P83" s="118"/>
      <c r="Q83" s="118"/>
      <c r="R83" s="118"/>
      <c r="S83" s="118"/>
    </row>
    <row r="84" spans="1:19" ht="31.25" x14ac:dyDescent="0.25">
      <c r="A84" s="234" t="s">
        <v>146</v>
      </c>
      <c r="B84" s="234"/>
      <c r="C84" s="250"/>
      <c r="D84" s="248"/>
      <c r="E84" s="248"/>
      <c r="F84" s="248"/>
      <c r="G84" s="249"/>
      <c r="H84" s="251">
        <v>5420033</v>
      </c>
      <c r="I84" s="239">
        <f t="shared" si="17"/>
        <v>5420033000</v>
      </c>
      <c r="J84" s="118">
        <v>5420033</v>
      </c>
      <c r="K84" s="118"/>
      <c r="L84" s="118"/>
      <c r="M84" s="118"/>
      <c r="N84" s="118"/>
      <c r="O84" s="118"/>
      <c r="P84" s="118"/>
      <c r="Q84" s="118"/>
      <c r="R84" s="118"/>
      <c r="S84" s="118"/>
    </row>
    <row r="85" spans="1:19" ht="15.65" x14ac:dyDescent="0.25">
      <c r="A85" s="234" t="s">
        <v>147</v>
      </c>
      <c r="B85" s="234"/>
      <c r="C85" s="252"/>
      <c r="D85" s="253"/>
      <c r="E85" s="253"/>
      <c r="F85" s="253"/>
      <c r="G85" s="254"/>
      <c r="H85" s="255"/>
      <c r="I85" s="239">
        <f t="shared" si="17"/>
        <v>0</v>
      </c>
      <c r="J85" s="118"/>
      <c r="K85" s="118"/>
      <c r="L85" s="118"/>
      <c r="M85" s="118"/>
      <c r="N85" s="118"/>
      <c r="O85" s="118"/>
      <c r="P85" s="118"/>
      <c r="Q85" s="118"/>
      <c r="R85" s="118"/>
      <c r="S85" s="118"/>
    </row>
    <row r="86" spans="1:19" ht="15.65" x14ac:dyDescent="0.25">
      <c r="A86" s="124" t="s">
        <v>88</v>
      </c>
      <c r="B86" s="124"/>
      <c r="C86" s="252"/>
      <c r="D86" s="253"/>
      <c r="E86" s="253"/>
      <c r="F86" s="253"/>
      <c r="G86" s="254"/>
      <c r="H86" s="255"/>
      <c r="I86" s="239">
        <f t="shared" si="17"/>
        <v>0</v>
      </c>
      <c r="J86" s="118"/>
      <c r="K86" s="118"/>
      <c r="L86" s="118"/>
      <c r="M86" s="118"/>
      <c r="N86" s="118"/>
      <c r="O86" s="118"/>
      <c r="P86" s="118"/>
      <c r="Q86" s="118"/>
      <c r="R86" s="118"/>
      <c r="S86" s="118"/>
    </row>
    <row r="87" spans="1:19" ht="31.25" x14ac:dyDescent="0.25">
      <c r="A87" s="124" t="s">
        <v>89</v>
      </c>
      <c r="B87" s="124"/>
      <c r="C87" s="253"/>
      <c r="D87" s="253"/>
      <c r="E87" s="253"/>
      <c r="F87" s="253"/>
      <c r="G87" s="254"/>
      <c r="H87" s="244"/>
      <c r="I87" s="239">
        <f t="shared" si="17"/>
        <v>0</v>
      </c>
      <c r="J87" s="118"/>
      <c r="K87" s="118"/>
      <c r="L87" s="118"/>
      <c r="M87" s="118"/>
      <c r="N87" s="118"/>
      <c r="O87" s="118"/>
      <c r="P87" s="118"/>
      <c r="Q87" s="118"/>
      <c r="R87" s="118"/>
      <c r="S87" s="118"/>
    </row>
    <row r="88" spans="1:19" ht="15.65" x14ac:dyDescent="0.25">
      <c r="A88" s="124" t="s">
        <v>90</v>
      </c>
      <c r="B88" s="124"/>
      <c r="C88" s="256"/>
      <c r="D88" s="253"/>
      <c r="E88" s="256"/>
      <c r="F88" s="256"/>
      <c r="G88" s="257"/>
      <c r="H88" s="244"/>
      <c r="I88" s="239">
        <f t="shared" si="17"/>
        <v>0</v>
      </c>
      <c r="J88" s="118"/>
      <c r="K88" s="118"/>
      <c r="L88" s="118"/>
      <c r="M88" s="118"/>
      <c r="N88" s="118"/>
      <c r="O88" s="118"/>
      <c r="P88" s="118"/>
      <c r="Q88" s="118"/>
      <c r="R88" s="118"/>
      <c r="S88" s="118"/>
    </row>
    <row r="89" spans="1:19" ht="15.65" x14ac:dyDescent="0.25">
      <c r="A89" s="258" t="s">
        <v>76</v>
      </c>
      <c r="B89" s="258"/>
      <c r="C89" s="259"/>
      <c r="D89" s="259"/>
      <c r="E89" s="157"/>
      <c r="F89" s="157"/>
      <c r="G89" s="157"/>
      <c r="H89" s="260"/>
      <c r="I89" s="239">
        <f t="shared" si="17"/>
        <v>0</v>
      </c>
      <c r="J89" s="118"/>
      <c r="K89" s="118"/>
      <c r="L89" s="118"/>
      <c r="M89" s="118"/>
      <c r="N89" s="118"/>
      <c r="O89" s="118"/>
      <c r="P89" s="118"/>
      <c r="Q89" s="118"/>
      <c r="R89" s="118"/>
      <c r="S89" s="118"/>
    </row>
    <row r="90" spans="1:19" ht="15.65" x14ac:dyDescent="0.25">
      <c r="A90" s="258" t="s">
        <v>152</v>
      </c>
      <c r="B90" s="258"/>
      <c r="C90" s="259"/>
      <c r="D90" s="259"/>
      <c r="E90" s="157"/>
      <c r="F90" s="157"/>
      <c r="G90" s="157"/>
      <c r="H90" s="260"/>
      <c r="I90" s="239">
        <v>0</v>
      </c>
      <c r="J90" s="118"/>
      <c r="K90" s="118"/>
      <c r="L90" s="118"/>
      <c r="M90" s="118"/>
      <c r="N90" s="118"/>
      <c r="O90" s="118"/>
      <c r="P90" s="118"/>
      <c r="Q90" s="118"/>
      <c r="R90" s="118"/>
      <c r="S90" s="118"/>
    </row>
    <row r="91" spans="1:19" ht="15.65" x14ac:dyDescent="0.25">
      <c r="A91" s="261"/>
      <c r="B91" s="261"/>
      <c r="C91" s="118"/>
      <c r="D91" s="118"/>
      <c r="E91" s="118"/>
      <c r="F91" s="118"/>
      <c r="G91" s="118"/>
      <c r="H91" s="264" t="s">
        <v>94</v>
      </c>
      <c r="I91" s="265">
        <f>SUM(I77:I90)</f>
        <v>13191188000</v>
      </c>
      <c r="J91" s="118"/>
      <c r="K91" s="118"/>
      <c r="L91" s="118"/>
      <c r="M91" s="118"/>
      <c r="N91" s="118"/>
      <c r="O91" s="118"/>
      <c r="P91" s="118"/>
      <c r="Q91" s="118"/>
      <c r="R91" s="118"/>
      <c r="S91" s="118"/>
    </row>
  </sheetData>
  <mergeCells count="3">
    <mergeCell ref="A3:C4"/>
    <mergeCell ref="A35:G35"/>
    <mergeCell ref="A73:H73"/>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5"/>
  <sheetViews>
    <sheetView workbookViewId="0">
      <selection activeCell="J16" sqref="J16"/>
    </sheetView>
  </sheetViews>
  <sheetFormatPr baseColWidth="10" defaultColWidth="11.375" defaultRowHeight="14.3" x14ac:dyDescent="0.25"/>
  <cols>
    <col min="2" max="2" width="18.625" customWidth="1"/>
    <col min="4" max="9" width="9" customWidth="1"/>
  </cols>
  <sheetData>
    <row r="1" spans="2:9" ht="15.8" thickBot="1" x14ac:dyDescent="0.3"/>
    <row r="2" spans="2:9" ht="15.8" thickBot="1" x14ac:dyDescent="0.3">
      <c r="B2" s="21"/>
      <c r="C2" s="19" t="s">
        <v>15</v>
      </c>
      <c r="D2" s="284" t="s">
        <v>25</v>
      </c>
      <c r="E2" s="284"/>
      <c r="F2" s="284"/>
      <c r="G2" s="284"/>
      <c r="H2" s="284"/>
      <c r="I2" s="284"/>
    </row>
    <row r="3" spans="2:9" ht="15.8" thickBot="1" x14ac:dyDescent="0.3">
      <c r="B3" s="21"/>
      <c r="C3" s="20" t="s">
        <v>7</v>
      </c>
      <c r="D3" s="24" t="s">
        <v>8</v>
      </c>
      <c r="E3" s="25" t="s">
        <v>9</v>
      </c>
      <c r="F3" s="25" t="s">
        <v>10</v>
      </c>
      <c r="G3" s="25" t="s">
        <v>2</v>
      </c>
      <c r="H3" s="25" t="s">
        <v>11</v>
      </c>
      <c r="I3" s="25" t="s">
        <v>48</v>
      </c>
    </row>
    <row r="4" spans="2:9" ht="15.8" thickBot="1" x14ac:dyDescent="0.3">
      <c r="B4" s="21"/>
      <c r="C4" s="22">
        <v>2005</v>
      </c>
      <c r="D4" s="6"/>
      <c r="E4" s="6"/>
      <c r="F4" s="12"/>
      <c r="G4" s="30"/>
      <c r="H4" s="98"/>
      <c r="I4" s="98"/>
    </row>
    <row r="5" spans="2:9" ht="15.8" thickBot="1" x14ac:dyDescent="0.3">
      <c r="B5" s="23"/>
      <c r="C5" s="22">
        <v>2010</v>
      </c>
      <c r="D5" s="6"/>
      <c r="E5" s="6"/>
      <c r="F5" s="12"/>
      <c r="G5" s="30"/>
      <c r="H5" s="98"/>
      <c r="I5" s="98"/>
    </row>
    <row r="6" spans="2:9" ht="15.8" thickBot="1" x14ac:dyDescent="0.3">
      <c r="B6" s="23"/>
      <c r="C6" s="22">
        <v>2015</v>
      </c>
      <c r="D6" s="6">
        <f>+'TC summary '!C16</f>
        <v>0.157</v>
      </c>
      <c r="E6" s="6"/>
      <c r="F6" s="12">
        <f>+'TC summary '!E16</f>
        <v>16.908999999999999</v>
      </c>
      <c r="G6" s="30">
        <f>+'TC summary '!F16</f>
        <v>40.700000000000003</v>
      </c>
      <c r="H6" s="98">
        <f>+'TC summary '!G16</f>
        <v>0.59499999999999997</v>
      </c>
      <c r="I6" s="98">
        <f>+'TC summary '!H16</f>
        <v>2.1829999999999998</v>
      </c>
    </row>
    <row r="7" spans="2:9" ht="15.8" thickBot="1" x14ac:dyDescent="0.3">
      <c r="B7" s="2"/>
      <c r="C7" s="7"/>
      <c r="D7" s="8"/>
      <c r="E7" s="8"/>
      <c r="F7" s="14"/>
      <c r="G7" s="14"/>
      <c r="H7" s="97"/>
      <c r="I7" s="97"/>
    </row>
    <row r="8" spans="2:9" ht="15.8" thickBot="1" x14ac:dyDescent="0.3">
      <c r="B8" s="298" t="s">
        <v>22</v>
      </c>
      <c r="C8" s="299"/>
      <c r="D8" s="300"/>
      <c r="E8" s="9" t="s">
        <v>12</v>
      </c>
      <c r="F8" s="8"/>
      <c r="G8" s="8"/>
      <c r="H8" s="96"/>
      <c r="I8" s="96"/>
    </row>
    <row r="9" spans="2:9" ht="15.8" thickBot="1" x14ac:dyDescent="0.3">
      <c r="B9" s="2"/>
      <c r="C9" s="7"/>
      <c r="D9" s="8"/>
      <c r="E9" s="8"/>
      <c r="F9" s="11"/>
      <c r="G9" s="11"/>
      <c r="H9" s="95"/>
      <c r="I9" s="95"/>
    </row>
    <row r="10" spans="2:9" ht="15.8" thickBot="1" x14ac:dyDescent="0.3">
      <c r="B10" s="26"/>
      <c r="C10" s="31"/>
      <c r="D10" s="296" t="s">
        <v>16</v>
      </c>
      <c r="E10" s="296"/>
      <c r="F10" s="296"/>
      <c r="G10" s="296"/>
      <c r="H10" s="296"/>
      <c r="I10" s="296"/>
    </row>
    <row r="11" spans="2:9" ht="14.95" thickBot="1" x14ac:dyDescent="0.3">
      <c r="B11" s="26"/>
      <c r="C11" s="20" t="s">
        <v>7</v>
      </c>
      <c r="D11" s="24" t="s">
        <v>8</v>
      </c>
      <c r="E11" s="25" t="s">
        <v>9</v>
      </c>
      <c r="F11" s="25" t="s">
        <v>10</v>
      </c>
      <c r="G11" s="25" t="s">
        <v>2</v>
      </c>
      <c r="H11" s="25" t="s">
        <v>11</v>
      </c>
      <c r="I11" s="25" t="s">
        <v>48</v>
      </c>
    </row>
    <row r="12" spans="2:9" ht="14.95" thickBot="1" x14ac:dyDescent="0.3">
      <c r="B12" s="19"/>
      <c r="C12" s="22">
        <v>2005</v>
      </c>
      <c r="D12" s="32"/>
      <c r="E12" s="98"/>
      <c r="F12" s="98"/>
      <c r="G12" s="98"/>
      <c r="H12" s="98"/>
      <c r="I12" s="98"/>
    </row>
    <row r="13" spans="2:9" ht="14.95" thickBot="1" x14ac:dyDescent="0.3">
      <c r="B13" s="23"/>
      <c r="C13" s="22">
        <v>2010</v>
      </c>
      <c r="D13" s="32"/>
      <c r="E13" s="98"/>
      <c r="F13" s="98"/>
      <c r="G13" s="98"/>
      <c r="H13" s="98"/>
      <c r="I13" s="98"/>
    </row>
    <row r="14" spans="2:9" ht="14.95" thickBot="1" x14ac:dyDescent="0.3">
      <c r="B14" s="23"/>
      <c r="C14" s="22">
        <v>2015</v>
      </c>
      <c r="D14" s="32">
        <f>+'TC summary '!C24</f>
        <v>59.029913000000001</v>
      </c>
      <c r="E14" s="33"/>
      <c r="F14" s="33">
        <f>+'TC summary '!E24</f>
        <v>1251.9858850000001</v>
      </c>
      <c r="G14" s="33">
        <f>+'TC summary '!F24</f>
        <v>6961.5</v>
      </c>
      <c r="H14" s="34">
        <f>+'TC summary '!G24</f>
        <v>65.186000000000007</v>
      </c>
      <c r="I14" s="33">
        <f>+'TC summary '!H24</f>
        <v>121.407</v>
      </c>
    </row>
    <row r="15" spans="2:9" ht="14.95" thickBot="1" x14ac:dyDescent="0.3">
      <c r="B15" s="2"/>
      <c r="C15" s="7"/>
      <c r="D15" s="8"/>
      <c r="E15" s="17"/>
      <c r="F15" s="301"/>
      <c r="G15" s="301"/>
      <c r="H15" s="14"/>
      <c r="I15" s="14"/>
    </row>
    <row r="16" spans="2:9" ht="15.8" thickBot="1" x14ac:dyDescent="0.3">
      <c r="B16" s="298" t="s">
        <v>21</v>
      </c>
      <c r="C16" s="299"/>
      <c r="D16" s="300"/>
      <c r="E16" s="9" t="s">
        <v>13</v>
      </c>
      <c r="F16" s="297"/>
      <c r="G16" s="297"/>
      <c r="H16" s="8"/>
      <c r="I16" s="8"/>
    </row>
    <row r="17" spans="2:9" ht="15.8" thickBot="1" x14ac:dyDescent="0.3">
      <c r="B17" s="2"/>
      <c r="C17" s="7"/>
      <c r="D17" s="8"/>
      <c r="E17" s="17"/>
      <c r="F17" s="295"/>
      <c r="G17" s="295"/>
      <c r="H17" s="11"/>
      <c r="I17" s="11"/>
    </row>
    <row r="18" spans="2:9" ht="15.8" thickBot="1" x14ac:dyDescent="0.3">
      <c r="B18" s="26"/>
      <c r="C18" s="31"/>
      <c r="D18" s="296" t="s">
        <v>24</v>
      </c>
      <c r="E18" s="296"/>
      <c r="F18" s="296"/>
      <c r="G18" s="296"/>
      <c r="H18" s="296"/>
      <c r="I18" s="296"/>
    </row>
    <row r="19" spans="2:9" ht="15.8" thickBot="1" x14ac:dyDescent="0.3">
      <c r="B19" s="26"/>
      <c r="C19" s="20" t="s">
        <v>7</v>
      </c>
      <c r="D19" s="24" t="s">
        <v>8</v>
      </c>
      <c r="E19" s="25" t="s">
        <v>9</v>
      </c>
      <c r="F19" s="25" t="s">
        <v>10</v>
      </c>
      <c r="G19" s="25" t="s">
        <v>2</v>
      </c>
      <c r="H19" s="25" t="s">
        <v>11</v>
      </c>
      <c r="I19" s="25" t="s">
        <v>48</v>
      </c>
    </row>
    <row r="20" spans="2:9" ht="14.95" thickBot="1" x14ac:dyDescent="0.3">
      <c r="B20" s="19"/>
      <c r="C20" s="22">
        <v>2005</v>
      </c>
      <c r="D20" s="32"/>
      <c r="E20" s="33"/>
      <c r="F20" s="33"/>
      <c r="G20" s="33"/>
      <c r="H20" s="98"/>
      <c r="I20" s="98"/>
    </row>
    <row r="21" spans="2:9" ht="14.95" thickBot="1" x14ac:dyDescent="0.3">
      <c r="B21" s="23"/>
      <c r="C21" s="22">
        <v>2010</v>
      </c>
      <c r="D21" s="32"/>
      <c r="E21" s="33"/>
      <c r="F21" s="33"/>
      <c r="G21" s="33"/>
      <c r="H21" s="98"/>
      <c r="I21" s="98"/>
    </row>
    <row r="22" spans="2:9" ht="14.95" thickBot="1" x14ac:dyDescent="0.3">
      <c r="B22" s="23"/>
      <c r="C22" s="22">
        <v>2015</v>
      </c>
      <c r="D22" s="32">
        <f>+'TC summary '!C32</f>
        <v>0.19076910015000001</v>
      </c>
      <c r="E22" s="33"/>
      <c r="F22" s="33">
        <f>+'TC summary '!E32</f>
        <v>25.013170152000004</v>
      </c>
      <c r="G22" s="33">
        <f>+'TC summary '!F32</f>
        <v>51.099846140000004</v>
      </c>
      <c r="H22" s="98">
        <f>+'TC summary '!G32</f>
        <v>0.72089705979999996</v>
      </c>
      <c r="I22" s="98">
        <f>+'TC summary '!H32</f>
        <v>1.7522069814000001</v>
      </c>
    </row>
    <row r="23" spans="2:9" ht="14.95" thickBot="1" x14ac:dyDescent="0.3">
      <c r="B23" s="2"/>
      <c r="C23" s="7"/>
      <c r="D23" s="8"/>
      <c r="E23" s="17"/>
      <c r="F23" s="14"/>
      <c r="G23" s="14"/>
      <c r="H23" s="97"/>
      <c r="I23" s="97"/>
    </row>
    <row r="24" spans="2:9" ht="14.95" thickBot="1" x14ac:dyDescent="0.3">
      <c r="B24" s="298" t="s">
        <v>23</v>
      </c>
      <c r="C24" s="299"/>
      <c r="D24" s="300"/>
      <c r="E24" s="18" t="s">
        <v>49</v>
      </c>
      <c r="F24" s="8"/>
      <c r="G24" s="8"/>
      <c r="H24" s="96"/>
      <c r="I24" s="96"/>
    </row>
    <row r="25" spans="2:9" ht="14.95" thickBot="1" x14ac:dyDescent="0.3">
      <c r="B25" s="3"/>
      <c r="C25" s="10"/>
      <c r="D25" s="11"/>
      <c r="E25" s="17"/>
      <c r="F25" s="11"/>
      <c r="G25" s="11"/>
      <c r="H25" s="95"/>
      <c r="I25" s="95"/>
    </row>
  </sheetData>
  <mergeCells count="9">
    <mergeCell ref="F17:G17"/>
    <mergeCell ref="D18:I18"/>
    <mergeCell ref="F16:G16"/>
    <mergeCell ref="B24:D24"/>
    <mergeCell ref="D2:I2"/>
    <mergeCell ref="B8:D8"/>
    <mergeCell ref="D10:I10"/>
    <mergeCell ref="F15:G15"/>
    <mergeCell ref="B16:D1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50"/>
  <sheetViews>
    <sheetView workbookViewId="0">
      <selection activeCell="H19" sqref="H19"/>
    </sheetView>
  </sheetViews>
  <sheetFormatPr baseColWidth="10" defaultColWidth="11.375" defaultRowHeight="14.3" x14ac:dyDescent="0.25"/>
  <cols>
    <col min="3" max="3" width="36.625" customWidth="1"/>
    <col min="4" max="4" width="21.375" customWidth="1"/>
    <col min="5" max="7" width="12.875" customWidth="1"/>
    <col min="8" max="8" width="31.75" customWidth="1"/>
  </cols>
  <sheetData>
    <row r="1" spans="3:8" ht="21.1" x14ac:dyDescent="0.35">
      <c r="C1" s="94" t="s">
        <v>41</v>
      </c>
      <c r="D1" s="94"/>
      <c r="E1" s="94"/>
    </row>
    <row r="2" spans="3:8" x14ac:dyDescent="0.25">
      <c r="C2" t="s">
        <v>42</v>
      </c>
    </row>
    <row r="3" spans="3:8" ht="14.95" thickBot="1" x14ac:dyDescent="0.3"/>
    <row r="4" spans="3:8" ht="14.95" thickBot="1" x14ac:dyDescent="0.3">
      <c r="C4" s="304" t="s">
        <v>32</v>
      </c>
      <c r="D4" s="304" t="s">
        <v>33</v>
      </c>
      <c r="E4" s="306" t="s">
        <v>34</v>
      </c>
      <c r="F4" s="307"/>
      <c r="G4" s="307"/>
    </row>
    <row r="5" spans="3:8" ht="14.95" thickBot="1" x14ac:dyDescent="0.3">
      <c r="C5" s="305"/>
      <c r="D5" s="305"/>
      <c r="E5" s="74">
        <v>2015</v>
      </c>
      <c r="F5" s="69">
        <v>2010</v>
      </c>
      <c r="G5" s="74">
        <v>2005</v>
      </c>
    </row>
    <row r="6" spans="3:8" ht="14.95" thickBot="1" x14ac:dyDescent="0.3">
      <c r="C6" s="308" t="s">
        <v>8</v>
      </c>
      <c r="D6" s="309"/>
      <c r="E6" s="309"/>
      <c r="F6" s="309"/>
      <c r="G6" s="309"/>
    </row>
    <row r="7" spans="3:8" ht="14.95" hidden="1" thickBot="1" x14ac:dyDescent="0.3">
      <c r="C7" s="90" t="s">
        <v>38</v>
      </c>
      <c r="D7" s="91" t="s">
        <v>108</v>
      </c>
      <c r="E7" s="194">
        <v>9.9380000000000006</v>
      </c>
      <c r="F7" s="79"/>
      <c r="G7" s="80"/>
    </row>
    <row r="8" spans="3:8" ht="14.95" hidden="1" thickBot="1" x14ac:dyDescent="0.3">
      <c r="C8" s="302" t="s">
        <v>39</v>
      </c>
      <c r="D8" s="303"/>
      <c r="E8" s="303"/>
      <c r="F8" s="303"/>
      <c r="G8" s="303"/>
    </row>
    <row r="9" spans="3:8" ht="14.95" hidden="1" thickBot="1" x14ac:dyDescent="0.3">
      <c r="C9" s="92" t="s">
        <v>106</v>
      </c>
      <c r="D9" s="93" t="s">
        <v>107</v>
      </c>
      <c r="E9" s="83"/>
      <c r="F9" s="84"/>
      <c r="G9" s="85"/>
    </row>
    <row r="10" spans="3:8" ht="14.95" hidden="1" thickBot="1" x14ac:dyDescent="0.3">
      <c r="C10" s="92"/>
      <c r="D10" s="93"/>
      <c r="E10" s="83"/>
      <c r="F10" s="84"/>
      <c r="G10" s="85"/>
    </row>
    <row r="11" spans="3:8" ht="14.95" hidden="1" thickBot="1" x14ac:dyDescent="0.3">
      <c r="C11" s="312" t="s">
        <v>40</v>
      </c>
      <c r="D11" s="313"/>
      <c r="E11" s="313"/>
      <c r="F11" s="313"/>
      <c r="G11" s="313"/>
    </row>
    <row r="12" spans="3:8" ht="14.95" hidden="1" customHeight="1" thickBot="1" x14ac:dyDescent="0.3">
      <c r="C12" s="81" t="s">
        <v>106</v>
      </c>
      <c r="D12" s="93" t="s">
        <v>107</v>
      </c>
      <c r="E12" s="318">
        <f>+'TC summary '!C32-'TC summary '!C16</f>
        <v>3.3769100150000009E-2</v>
      </c>
      <c r="F12" s="84"/>
      <c r="G12" s="85"/>
    </row>
    <row r="13" spans="3:8" ht="43.5" hidden="1" customHeight="1" thickBot="1" x14ac:dyDescent="0.3">
      <c r="C13" s="89" t="s">
        <v>35</v>
      </c>
      <c r="D13" s="72" t="s">
        <v>36</v>
      </c>
      <c r="E13" s="204">
        <f>E7+E9+E12</f>
        <v>9.9717691001500004</v>
      </c>
      <c r="F13" s="79"/>
      <c r="G13" s="80"/>
    </row>
    <row r="14" spans="3:8" ht="14.3" hidden="1" customHeight="1" thickBot="1" x14ac:dyDescent="0.3">
      <c r="C14" s="75"/>
      <c r="D14" s="76"/>
      <c r="E14" s="317">
        <f>+E12/E7</f>
        <v>3.3979774753471531E-3</v>
      </c>
      <c r="F14" s="77"/>
      <c r="G14" s="78"/>
      <c r="H14" s="319" t="s">
        <v>156</v>
      </c>
    </row>
    <row r="15" spans="3:8" ht="14.95" thickBot="1" x14ac:dyDescent="0.3">
      <c r="C15" s="314" t="s">
        <v>10</v>
      </c>
      <c r="D15" s="315"/>
      <c r="E15" s="315"/>
      <c r="F15" s="315"/>
      <c r="G15" s="315"/>
    </row>
    <row r="16" spans="3:8" ht="14.95" thickBot="1" x14ac:dyDescent="0.3">
      <c r="C16" s="70" t="s">
        <v>38</v>
      </c>
      <c r="D16" s="91" t="s">
        <v>108</v>
      </c>
      <c r="E16" s="194">
        <v>26.303999999999998</v>
      </c>
      <c r="F16" s="73"/>
      <c r="G16" s="80"/>
    </row>
    <row r="17" spans="3:7" ht="15.8" thickBot="1" x14ac:dyDescent="0.3">
      <c r="C17" s="312" t="s">
        <v>39</v>
      </c>
      <c r="D17" s="313"/>
      <c r="E17" s="313"/>
      <c r="F17" s="313"/>
      <c r="G17" s="313"/>
    </row>
    <row r="18" spans="3:7" ht="15.8" thickBot="1" x14ac:dyDescent="0.3">
      <c r="C18" s="81" t="s">
        <v>106</v>
      </c>
      <c r="D18" s="93" t="s">
        <v>109</v>
      </c>
      <c r="E18" s="83"/>
      <c r="F18" s="84"/>
      <c r="G18" s="85"/>
    </row>
    <row r="19" spans="3:7" ht="15.8" thickBot="1" x14ac:dyDescent="0.3">
      <c r="C19" s="81"/>
      <c r="D19" s="82"/>
      <c r="E19" s="86"/>
      <c r="F19" s="87"/>
      <c r="G19" s="88"/>
    </row>
    <row r="20" spans="3:7" ht="15.8" thickBot="1" x14ac:dyDescent="0.3">
      <c r="C20" s="312" t="s">
        <v>40</v>
      </c>
      <c r="D20" s="313"/>
      <c r="E20" s="313"/>
      <c r="F20" s="313"/>
      <c r="G20" s="313"/>
    </row>
    <row r="21" spans="3:7" ht="15.8" thickBot="1" x14ac:dyDescent="0.3">
      <c r="C21" s="81" t="s">
        <v>106</v>
      </c>
      <c r="D21" s="93" t="s">
        <v>109</v>
      </c>
      <c r="E21" s="86">
        <f>+'TC summary '!E32-'TC summary '!E16</f>
        <v>8.1041701520000053</v>
      </c>
      <c r="F21" s="87"/>
      <c r="G21" s="88"/>
    </row>
    <row r="22" spans="3:7" ht="43.5" thickBot="1" x14ac:dyDescent="0.3">
      <c r="C22" s="71" t="s">
        <v>37</v>
      </c>
      <c r="D22" s="72" t="s">
        <v>36</v>
      </c>
      <c r="E22" s="204">
        <f>E16+E18+E21</f>
        <v>34.408170152000004</v>
      </c>
      <c r="F22" s="310"/>
      <c r="G22" s="311"/>
    </row>
    <row r="23" spans="3:7" ht="14.95" thickBot="1" x14ac:dyDescent="0.3">
      <c r="E23" s="316">
        <f>+E21/E16</f>
        <v>0.30809649300486641</v>
      </c>
    </row>
    <row r="24" spans="3:7" ht="14.95" thickBot="1" x14ac:dyDescent="0.3">
      <c r="C24" s="314" t="s">
        <v>2</v>
      </c>
      <c r="D24" s="315"/>
      <c r="E24" s="315"/>
      <c r="F24" s="315"/>
      <c r="G24" s="315"/>
    </row>
    <row r="25" spans="3:7" ht="15.8" thickBot="1" x14ac:dyDescent="0.3">
      <c r="C25" s="70" t="s">
        <v>38</v>
      </c>
      <c r="D25" s="91" t="s">
        <v>108</v>
      </c>
      <c r="E25" s="194">
        <v>10.500999999999999</v>
      </c>
      <c r="F25" s="99"/>
      <c r="G25" s="80"/>
    </row>
    <row r="26" spans="3:7" ht="15.8" thickBot="1" x14ac:dyDescent="0.3">
      <c r="C26" s="312" t="s">
        <v>39</v>
      </c>
      <c r="D26" s="313"/>
      <c r="E26" s="313"/>
      <c r="F26" s="313"/>
      <c r="G26" s="313"/>
    </row>
    <row r="27" spans="3:7" ht="15.8" thickBot="1" x14ac:dyDescent="0.3">
      <c r="C27" s="81" t="s">
        <v>106</v>
      </c>
      <c r="D27" s="93" t="s">
        <v>110</v>
      </c>
      <c r="E27" s="83"/>
      <c r="F27" s="84"/>
      <c r="G27" s="85"/>
    </row>
    <row r="28" spans="3:7" ht="15.8" thickBot="1" x14ac:dyDescent="0.3">
      <c r="C28" s="81"/>
      <c r="D28" s="82"/>
      <c r="E28" s="86"/>
      <c r="F28" s="87"/>
      <c r="G28" s="88"/>
    </row>
    <row r="29" spans="3:7" ht="15.8" thickBot="1" x14ac:dyDescent="0.3">
      <c r="C29" s="312" t="s">
        <v>40</v>
      </c>
      <c r="D29" s="313"/>
      <c r="E29" s="313"/>
      <c r="F29" s="313"/>
      <c r="G29" s="313"/>
    </row>
    <row r="30" spans="3:7" ht="15.8" thickBot="1" x14ac:dyDescent="0.3">
      <c r="C30" s="81" t="s">
        <v>106</v>
      </c>
      <c r="D30" s="93" t="s">
        <v>110</v>
      </c>
      <c r="E30" s="205">
        <f>+'TC summary '!F32-'TC summary '!F16</f>
        <v>10.399846140000001</v>
      </c>
      <c r="F30" s="87"/>
      <c r="G30" s="88"/>
    </row>
    <row r="31" spans="3:7" ht="43.5" thickBot="1" x14ac:dyDescent="0.3">
      <c r="C31" s="71" t="s">
        <v>37</v>
      </c>
      <c r="D31" s="72" t="s">
        <v>36</v>
      </c>
      <c r="E31" s="204">
        <f>E25+E27+E30</f>
        <v>20.900846139999999</v>
      </c>
      <c r="F31" s="310"/>
      <c r="G31" s="311"/>
    </row>
    <row r="32" spans="3:7" ht="14.95" thickBot="1" x14ac:dyDescent="0.3">
      <c r="E32" s="316">
        <f>+E30/E25</f>
        <v>0.99036721645557579</v>
      </c>
    </row>
    <row r="33" spans="3:8" ht="14.95" hidden="1" thickBot="1" x14ac:dyDescent="0.3">
      <c r="C33" s="314" t="s">
        <v>11</v>
      </c>
      <c r="D33" s="315"/>
      <c r="E33" s="315"/>
      <c r="F33" s="315"/>
      <c r="G33" s="315"/>
    </row>
    <row r="34" spans="3:8" ht="15.8" hidden="1" thickBot="1" x14ac:dyDescent="0.3">
      <c r="C34" s="70" t="s">
        <v>38</v>
      </c>
      <c r="D34" s="91" t="s">
        <v>108</v>
      </c>
      <c r="E34" s="194">
        <v>10.500999999999999</v>
      </c>
      <c r="F34" s="99"/>
      <c r="G34" s="80"/>
    </row>
    <row r="35" spans="3:8" ht="15.8" hidden="1" thickBot="1" x14ac:dyDescent="0.3">
      <c r="C35" s="312" t="s">
        <v>39</v>
      </c>
      <c r="D35" s="313"/>
      <c r="E35" s="313"/>
      <c r="F35" s="313"/>
      <c r="G35" s="313"/>
    </row>
    <row r="36" spans="3:8" ht="15.8" hidden="1" thickBot="1" x14ac:dyDescent="0.3">
      <c r="C36" s="81" t="s">
        <v>106</v>
      </c>
      <c r="D36" s="93" t="s">
        <v>111</v>
      </c>
      <c r="E36" s="83"/>
      <c r="F36" s="84"/>
      <c r="G36" s="85"/>
    </row>
    <row r="37" spans="3:8" ht="15.8" hidden="1" thickBot="1" x14ac:dyDescent="0.3">
      <c r="C37" s="81"/>
      <c r="D37" s="82"/>
      <c r="E37" s="86"/>
      <c r="F37" s="87"/>
      <c r="G37" s="88"/>
    </row>
    <row r="38" spans="3:8" ht="15.8" hidden="1" thickBot="1" x14ac:dyDescent="0.3">
      <c r="C38" s="312" t="s">
        <v>40</v>
      </c>
      <c r="D38" s="313"/>
      <c r="E38" s="313"/>
      <c r="F38" s="313"/>
      <c r="G38" s="313"/>
    </row>
    <row r="39" spans="3:8" ht="15.8" hidden="1" thickBot="1" x14ac:dyDescent="0.3">
      <c r="C39" s="81" t="s">
        <v>106</v>
      </c>
      <c r="D39" s="93" t="s">
        <v>111</v>
      </c>
      <c r="E39" s="86">
        <f>+'TC summary '!G32-'TC summary '!G16</f>
        <v>0.12589705979999999</v>
      </c>
      <c r="F39" s="87"/>
      <c r="G39" s="88"/>
    </row>
    <row r="40" spans="3:8" ht="43.5" hidden="1" thickBot="1" x14ac:dyDescent="0.3">
      <c r="C40" s="71" t="s">
        <v>37</v>
      </c>
      <c r="D40" s="72" t="s">
        <v>36</v>
      </c>
      <c r="E40" s="204">
        <f>E34+E36+E39</f>
        <v>10.626897059799999</v>
      </c>
      <c r="F40" s="310"/>
      <c r="G40" s="311"/>
    </row>
    <row r="41" spans="3:8" ht="14.95" hidden="1" thickBot="1" x14ac:dyDescent="0.3">
      <c r="E41" s="317">
        <f>+E39/E34</f>
        <v>1.1989054356727931E-2</v>
      </c>
      <c r="H41" s="319" t="s">
        <v>156</v>
      </c>
    </row>
    <row r="42" spans="3:8" ht="14.95" thickBot="1" x14ac:dyDescent="0.3">
      <c r="C42" s="314" t="s">
        <v>48</v>
      </c>
      <c r="D42" s="315"/>
      <c r="E42" s="315"/>
      <c r="F42" s="315"/>
      <c r="G42" s="315"/>
    </row>
    <row r="43" spans="3:8" ht="15.8" thickBot="1" x14ac:dyDescent="0.3">
      <c r="C43" s="70" t="s">
        <v>38</v>
      </c>
      <c r="D43" s="91" t="s">
        <v>108</v>
      </c>
      <c r="E43" s="193">
        <v>20.425000000000001</v>
      </c>
      <c r="F43" s="99"/>
      <c r="G43" s="80"/>
    </row>
    <row r="44" spans="3:8" ht="15.8" thickBot="1" x14ac:dyDescent="0.3">
      <c r="C44" s="312" t="s">
        <v>39</v>
      </c>
      <c r="D44" s="313"/>
      <c r="E44" s="313"/>
      <c r="F44" s="313"/>
      <c r="G44" s="313"/>
    </row>
    <row r="45" spans="3:8" ht="15.8" thickBot="1" x14ac:dyDescent="0.3">
      <c r="C45" s="81" t="s">
        <v>106</v>
      </c>
      <c r="D45" s="93" t="s">
        <v>112</v>
      </c>
      <c r="E45" s="83"/>
      <c r="F45" s="84"/>
      <c r="G45" s="85"/>
    </row>
    <row r="46" spans="3:8" ht="15.8" thickBot="1" x14ac:dyDescent="0.3">
      <c r="C46" s="81"/>
      <c r="D46" s="82"/>
      <c r="E46" s="86"/>
      <c r="F46" s="87"/>
      <c r="G46" s="88"/>
    </row>
    <row r="47" spans="3:8" ht="15.8" thickBot="1" x14ac:dyDescent="0.3">
      <c r="C47" s="312" t="s">
        <v>40</v>
      </c>
      <c r="D47" s="313"/>
      <c r="E47" s="313"/>
      <c r="F47" s="313"/>
      <c r="G47" s="313"/>
    </row>
    <row r="48" spans="3:8" ht="15.8" thickBot="1" x14ac:dyDescent="0.3">
      <c r="C48" s="81" t="s">
        <v>106</v>
      </c>
      <c r="D48" s="93" t="s">
        <v>112</v>
      </c>
      <c r="E48" s="86">
        <f>+'TC summary '!H32-'TC summary '!H16</f>
        <v>-0.43079301859999974</v>
      </c>
      <c r="F48" s="87"/>
      <c r="G48" s="88"/>
    </row>
    <row r="49" spans="3:7" ht="43.5" thickBot="1" x14ac:dyDescent="0.3">
      <c r="C49" s="71" t="s">
        <v>37</v>
      </c>
      <c r="D49" s="72" t="s">
        <v>36</v>
      </c>
      <c r="E49" s="204">
        <f>E43+E45+E48</f>
        <v>19.994206981400001</v>
      </c>
      <c r="F49" s="310"/>
      <c r="G49" s="311"/>
    </row>
    <row r="50" spans="3:7" ht="14.95" thickBot="1" x14ac:dyDescent="0.3">
      <c r="E50" s="316">
        <f>+E48/E43</f>
        <v>-2.1091457458996314E-2</v>
      </c>
    </row>
  </sheetData>
  <mergeCells count="22">
    <mergeCell ref="C47:G47"/>
    <mergeCell ref="F49:G49"/>
    <mergeCell ref="C35:G35"/>
    <mergeCell ref="C38:G38"/>
    <mergeCell ref="F40:G40"/>
    <mergeCell ref="C42:G42"/>
    <mergeCell ref="C44:G44"/>
    <mergeCell ref="C24:G24"/>
    <mergeCell ref="C26:G26"/>
    <mergeCell ref="C29:G29"/>
    <mergeCell ref="F31:G31"/>
    <mergeCell ref="C33:G33"/>
    <mergeCell ref="F22:G22"/>
    <mergeCell ref="C20:G20"/>
    <mergeCell ref="C15:G15"/>
    <mergeCell ref="C17:G17"/>
    <mergeCell ref="C11:G11"/>
    <mergeCell ref="C8:G8"/>
    <mergeCell ref="C4:C5"/>
    <mergeCell ref="D4:D5"/>
    <mergeCell ref="E4:G4"/>
    <mergeCell ref="C6:G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read me</vt:lpstr>
      <vt:lpstr>TC summary </vt:lpstr>
      <vt:lpstr>calculation details</vt:lpstr>
      <vt:lpstr>Tabelle4</vt:lpstr>
      <vt:lpstr>Summary table for all TC </vt:lpstr>
    </vt:vector>
  </TitlesOfParts>
  <Company>Umweltbundeamt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Mareckova Katarina</dc:creator>
  <cp:lastModifiedBy>Jean-Pierre CHANG</cp:lastModifiedBy>
  <dcterms:created xsi:type="dcterms:W3CDTF">2017-06-20T08:41:46Z</dcterms:created>
  <dcterms:modified xsi:type="dcterms:W3CDTF">2017-06-22T11:15:40Z</dcterms:modified>
</cp:coreProperties>
</file>