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0" yWindow="135" windowWidth="20115" windowHeight="7245" firstSheet="1" activeTab="1"/>
  </bookViews>
  <sheets>
    <sheet name="read me" sheetId="2" r:id="rId1"/>
    <sheet name="Summary table for all TC " sheetId="5" r:id="rId2"/>
    <sheet name="TC summary 1A1a" sheetId="1" r:id="rId3"/>
    <sheet name="calculation details 1A1a" sheetId="3" r:id="rId4"/>
    <sheet name="Tabelle1" sheetId="6" r:id="rId5"/>
  </sheets>
  <definedNames>
    <definedName name="_ftn1" localSheetId="2">'TC summary 1A1a'!#REF!</definedName>
    <definedName name="_ftnref1" localSheetId="2">'TC summary 1A1a'!#REF!</definedName>
    <definedName name="_Ref477429670" localSheetId="2">'TC summary 1A1a'!#REF!</definedName>
    <definedName name="_Toc477866880" localSheetId="2">'TC summary 1A1a'!#REF!</definedName>
  </definedNames>
  <calcPr calcId="145621"/>
</workbook>
</file>

<file path=xl/calcChain.xml><?xml version="1.0" encoding="utf-8"?>
<calcChain xmlns="http://schemas.openxmlformats.org/spreadsheetml/2006/main">
  <c r="F27" i="6" l="1"/>
  <c r="D27" i="6"/>
  <c r="B27" i="6"/>
  <c r="F26" i="6"/>
  <c r="D26" i="6"/>
  <c r="B26" i="6"/>
  <c r="F25" i="6"/>
  <c r="D25" i="6"/>
  <c r="B25" i="6"/>
  <c r="F24" i="6"/>
  <c r="D24" i="6"/>
  <c r="B24" i="6"/>
  <c r="F23" i="6"/>
  <c r="D23" i="6"/>
  <c r="B23" i="6"/>
  <c r="F22" i="6"/>
  <c r="D22" i="6"/>
  <c r="B22" i="6"/>
  <c r="F21" i="6"/>
  <c r="D21" i="6"/>
  <c r="B21" i="6"/>
  <c r="F20" i="6"/>
  <c r="D20" i="6"/>
  <c r="B20" i="6"/>
  <c r="F19" i="6"/>
  <c r="D19" i="6"/>
  <c r="B19" i="6"/>
  <c r="F18" i="6"/>
  <c r="D18" i="6"/>
  <c r="B18" i="6"/>
  <c r="F17" i="6"/>
  <c r="D17" i="6"/>
  <c r="B17" i="6"/>
  <c r="F16" i="6"/>
  <c r="D16" i="6"/>
  <c r="B16" i="6"/>
  <c r="F15" i="6"/>
  <c r="D15" i="6"/>
  <c r="B15" i="6"/>
  <c r="F14" i="6"/>
  <c r="D14" i="6"/>
  <c r="B14" i="6"/>
  <c r="F13" i="6"/>
  <c r="D13" i="6"/>
  <c r="B13" i="6"/>
  <c r="F12" i="6"/>
  <c r="D12" i="6"/>
  <c r="B12" i="6"/>
  <c r="F11" i="6"/>
  <c r="D11" i="6"/>
  <c r="B11" i="6"/>
  <c r="F10" i="6"/>
  <c r="D10" i="6"/>
  <c r="B10" i="6"/>
  <c r="F9" i="6"/>
  <c r="D9" i="6"/>
  <c r="B9" i="6"/>
  <c r="F8" i="6"/>
  <c r="D8" i="6"/>
  <c r="B8" i="6"/>
  <c r="F7" i="6"/>
  <c r="D7" i="6"/>
  <c r="B7" i="6"/>
  <c r="F6" i="6"/>
  <c r="D6" i="6"/>
  <c r="B6" i="6"/>
  <c r="F84" i="3"/>
  <c r="L84" i="3" s="1"/>
  <c r="T84" i="3" s="1"/>
  <c r="F80" i="3"/>
  <c r="L80" i="3" s="1"/>
  <c r="T80" i="3" s="1"/>
  <c r="F76" i="3"/>
  <c r="L76" i="3" s="1"/>
  <c r="T76" i="3" s="1"/>
  <c r="F72" i="3"/>
  <c r="F73" i="3" s="1"/>
  <c r="L73" i="3" s="1"/>
  <c r="T73" i="3" s="1"/>
  <c r="F68" i="3"/>
  <c r="L68" i="3" s="1"/>
  <c r="T68" i="3" s="1"/>
  <c r="AC29" i="3"/>
  <c r="Y29" i="3"/>
  <c r="U29" i="3"/>
  <c r="Q29" i="3"/>
  <c r="J29" i="3"/>
  <c r="D29" i="3"/>
  <c r="AF28" i="3"/>
  <c r="AF29" i="3" s="1"/>
  <c r="AE28" i="3"/>
  <c r="AE29" i="3" s="1"/>
  <c r="AD28" i="3"/>
  <c r="AD29" i="3" s="1"/>
  <c r="AC28" i="3"/>
  <c r="AB28" i="3"/>
  <c r="AB29" i="3" s="1"/>
  <c r="AA28" i="3"/>
  <c r="AA29" i="3" s="1"/>
  <c r="Z28" i="3"/>
  <c r="Z29" i="3" s="1"/>
  <c r="Y28" i="3"/>
  <c r="X28" i="3"/>
  <c r="X29" i="3" s="1"/>
  <c r="W28" i="3"/>
  <c r="W29" i="3" s="1"/>
  <c r="V28" i="3"/>
  <c r="V29" i="3" s="1"/>
  <c r="U28" i="3"/>
  <c r="T28" i="3"/>
  <c r="T29" i="3" s="1"/>
  <c r="S28" i="3"/>
  <c r="S29" i="3" s="1"/>
  <c r="R28" i="3"/>
  <c r="R29" i="3" s="1"/>
  <c r="Q28" i="3"/>
  <c r="O28" i="3"/>
  <c r="O29" i="3" s="1"/>
  <c r="N28" i="3"/>
  <c r="N29" i="3" s="1"/>
  <c r="K28" i="3"/>
  <c r="K29" i="3" s="1"/>
  <c r="J28" i="3"/>
  <c r="I28" i="3"/>
  <c r="I29" i="3" s="1"/>
  <c r="H28" i="3"/>
  <c r="H29" i="3" s="1"/>
  <c r="E28" i="3"/>
  <c r="E29" i="3" s="1"/>
  <c r="D28" i="3"/>
  <c r="C28" i="3"/>
  <c r="C29" i="3" s="1"/>
  <c r="B28" i="3"/>
  <c r="B29" i="3" s="1"/>
  <c r="AF22" i="3"/>
  <c r="AC22" i="3"/>
  <c r="AB22" i="3"/>
  <c r="Y22" i="3"/>
  <c r="X22" i="3"/>
  <c r="U22" i="3"/>
  <c r="T22" i="3"/>
  <c r="Q22" i="3"/>
  <c r="O22" i="3"/>
  <c r="J22" i="3"/>
  <c r="I22" i="3"/>
  <c r="D22" i="3"/>
  <c r="C22" i="3"/>
  <c r="AF21" i="3"/>
  <c r="AE21" i="3"/>
  <c r="AE22" i="3" s="1"/>
  <c r="AD21" i="3"/>
  <c r="AD22" i="3" s="1"/>
  <c r="AC21" i="3"/>
  <c r="AB21" i="3"/>
  <c r="AA21" i="3"/>
  <c r="AA22" i="3" s="1"/>
  <c r="Z21" i="3"/>
  <c r="Z22" i="3" s="1"/>
  <c r="Y21" i="3"/>
  <c r="X21" i="3"/>
  <c r="W21" i="3"/>
  <c r="W22" i="3" s="1"/>
  <c r="V21" i="3"/>
  <c r="V22" i="3" s="1"/>
  <c r="U21" i="3"/>
  <c r="T21" i="3"/>
  <c r="S21" i="3"/>
  <c r="S22" i="3" s="1"/>
  <c r="R21" i="3"/>
  <c r="R22" i="3" s="1"/>
  <c r="Q21" i="3"/>
  <c r="O21" i="3"/>
  <c r="N21" i="3"/>
  <c r="N22" i="3" s="1"/>
  <c r="K21" i="3"/>
  <c r="K22" i="3" s="1"/>
  <c r="J21" i="3"/>
  <c r="I21" i="3"/>
  <c r="H21" i="3"/>
  <c r="H22" i="3" s="1"/>
  <c r="E21" i="3"/>
  <c r="E22" i="3" s="1"/>
  <c r="D21" i="3"/>
  <c r="C21" i="3"/>
  <c r="B21" i="3"/>
  <c r="B22" i="3" s="1"/>
  <c r="AG8" i="3"/>
  <c r="F85" i="3" s="1"/>
  <c r="L85" i="3" s="1"/>
  <c r="T85" i="3" s="1"/>
  <c r="AF8" i="3"/>
  <c r="AE8" i="3"/>
  <c r="AD8" i="3"/>
  <c r="AC8" i="3"/>
  <c r="AB8" i="3"/>
  <c r="AA8" i="3"/>
  <c r="Z8" i="3"/>
  <c r="Y8" i="3"/>
  <c r="X8" i="3"/>
  <c r="W8" i="3"/>
  <c r="V8" i="3"/>
  <c r="B87" i="3" s="1"/>
  <c r="H87" i="3" s="1"/>
  <c r="R87" i="3" s="1"/>
  <c r="U8" i="3"/>
  <c r="T8" i="3"/>
  <c r="S8" i="3"/>
  <c r="R8" i="3"/>
  <c r="Q8" i="3"/>
  <c r="O8" i="3"/>
  <c r="N8" i="3"/>
  <c r="K8" i="3"/>
  <c r="J8" i="3"/>
  <c r="I8" i="3"/>
  <c r="AG7" i="3"/>
  <c r="AF7" i="3"/>
  <c r="AE7" i="3"/>
  <c r="AD7" i="3"/>
  <c r="AC7" i="3"/>
  <c r="AB7" i="3"/>
  <c r="AA7" i="3"/>
  <c r="Z7" i="3"/>
  <c r="Y7" i="3"/>
  <c r="X7" i="3"/>
  <c r="D86" i="3" l="1"/>
  <c r="J86" i="3" s="1"/>
  <c r="S86" i="3" s="1"/>
  <c r="D85" i="3"/>
  <c r="J85" i="3" s="1"/>
  <c r="S85" i="3" s="1"/>
  <c r="D81" i="3"/>
  <c r="J81" i="3" s="1"/>
  <c r="S81" i="3" s="1"/>
  <c r="D77" i="3"/>
  <c r="J77" i="3" s="1"/>
  <c r="S77" i="3" s="1"/>
  <c r="D69" i="3"/>
  <c r="J69" i="3" s="1"/>
  <c r="S69" i="3" s="1"/>
  <c r="B70" i="3"/>
  <c r="H70" i="3" s="1"/>
  <c r="R70" i="3" s="1"/>
  <c r="B74" i="3"/>
  <c r="H74" i="3" s="1"/>
  <c r="R74" i="3" s="1"/>
  <c r="F66" i="3"/>
  <c r="L66" i="3" s="1"/>
  <c r="T66" i="3" s="1"/>
  <c r="D67" i="3"/>
  <c r="J67" i="3" s="1"/>
  <c r="S67" i="3" s="1"/>
  <c r="B68" i="3"/>
  <c r="H68" i="3" s="1"/>
  <c r="R68" i="3" s="1"/>
  <c r="F70" i="3"/>
  <c r="L70" i="3" s="1"/>
  <c r="T70" i="3" s="1"/>
  <c r="D71" i="3"/>
  <c r="J71" i="3" s="1"/>
  <c r="S71" i="3" s="1"/>
  <c r="B72" i="3"/>
  <c r="F74" i="3"/>
  <c r="L74" i="3" s="1"/>
  <c r="T74" i="3" s="1"/>
  <c r="D75" i="3"/>
  <c r="J75" i="3" s="1"/>
  <c r="S75" i="3" s="1"/>
  <c r="B76" i="3"/>
  <c r="H76" i="3" s="1"/>
  <c r="R76" i="3" s="1"/>
  <c r="F78" i="3"/>
  <c r="L78" i="3" s="1"/>
  <c r="T78" i="3" s="1"/>
  <c r="D79" i="3"/>
  <c r="J79" i="3" s="1"/>
  <c r="S79" i="3" s="1"/>
  <c r="B80" i="3"/>
  <c r="H80" i="3" s="1"/>
  <c r="R80" i="3" s="1"/>
  <c r="F82" i="3"/>
  <c r="L82" i="3" s="1"/>
  <c r="T82" i="3" s="1"/>
  <c r="D83" i="3"/>
  <c r="J83" i="3" s="1"/>
  <c r="S83" i="3" s="1"/>
  <c r="B84" i="3"/>
  <c r="H84" i="3" s="1"/>
  <c r="R84" i="3" s="1"/>
  <c r="F86" i="3"/>
  <c r="L86" i="3" s="1"/>
  <c r="T86" i="3" s="1"/>
  <c r="D87" i="3"/>
  <c r="J87" i="3" s="1"/>
  <c r="S87" i="3" s="1"/>
  <c r="B66" i="3"/>
  <c r="H66" i="3" s="1"/>
  <c r="R66" i="3" s="1"/>
  <c r="B82" i="3"/>
  <c r="H82" i="3" s="1"/>
  <c r="R82" i="3" s="1"/>
  <c r="F67" i="3"/>
  <c r="L67" i="3" s="1"/>
  <c r="T67" i="3" s="1"/>
  <c r="D68" i="3"/>
  <c r="J68" i="3" s="1"/>
  <c r="S68" i="3" s="1"/>
  <c r="B69" i="3"/>
  <c r="H69" i="3" s="1"/>
  <c r="R69" i="3" s="1"/>
  <c r="F71" i="3"/>
  <c r="L71" i="3" s="1"/>
  <c r="T71" i="3" s="1"/>
  <c r="D72" i="3"/>
  <c r="L72" i="3"/>
  <c r="T72" i="3" s="1"/>
  <c r="F75" i="3"/>
  <c r="L75" i="3" s="1"/>
  <c r="T75" i="3" s="1"/>
  <c r="D76" i="3"/>
  <c r="J76" i="3" s="1"/>
  <c r="S76" i="3" s="1"/>
  <c r="B77" i="3"/>
  <c r="H77" i="3" s="1"/>
  <c r="R77" i="3" s="1"/>
  <c r="F79" i="3"/>
  <c r="L79" i="3" s="1"/>
  <c r="T79" i="3" s="1"/>
  <c r="D80" i="3"/>
  <c r="J80" i="3" s="1"/>
  <c r="S80" i="3" s="1"/>
  <c r="B81" i="3"/>
  <c r="H81" i="3" s="1"/>
  <c r="R81" i="3" s="1"/>
  <c r="F83" i="3"/>
  <c r="L83" i="3" s="1"/>
  <c r="T83" i="3" s="1"/>
  <c r="D84" i="3"/>
  <c r="J84" i="3" s="1"/>
  <c r="S84" i="3" s="1"/>
  <c r="B85" i="3"/>
  <c r="H85" i="3" s="1"/>
  <c r="R85" i="3" s="1"/>
  <c r="F87" i="3"/>
  <c r="L87" i="3" s="1"/>
  <c r="T87" i="3" s="1"/>
  <c r="B78" i="3"/>
  <c r="H78" i="3" s="1"/>
  <c r="R78" i="3" s="1"/>
  <c r="B86" i="3"/>
  <c r="H86" i="3" s="1"/>
  <c r="R86" i="3" s="1"/>
  <c r="D66" i="3"/>
  <c r="J66" i="3" s="1"/>
  <c r="S66" i="3" s="1"/>
  <c r="B67" i="3"/>
  <c r="H67" i="3" s="1"/>
  <c r="R67" i="3" s="1"/>
  <c r="F69" i="3"/>
  <c r="L69" i="3" s="1"/>
  <c r="T69" i="3" s="1"/>
  <c r="D70" i="3"/>
  <c r="J70" i="3" s="1"/>
  <c r="S70" i="3" s="1"/>
  <c r="B71" i="3"/>
  <c r="H71" i="3" s="1"/>
  <c r="R71" i="3" s="1"/>
  <c r="D74" i="3"/>
  <c r="J74" i="3" s="1"/>
  <c r="S74" i="3" s="1"/>
  <c r="B75" i="3"/>
  <c r="H75" i="3" s="1"/>
  <c r="R75" i="3" s="1"/>
  <c r="F77" i="3"/>
  <c r="L77" i="3" s="1"/>
  <c r="T77" i="3" s="1"/>
  <c r="D78" i="3"/>
  <c r="J78" i="3" s="1"/>
  <c r="S78" i="3" s="1"/>
  <c r="B79" i="3"/>
  <c r="H79" i="3" s="1"/>
  <c r="R79" i="3" s="1"/>
  <c r="F81" i="3"/>
  <c r="L81" i="3" s="1"/>
  <c r="T81" i="3" s="1"/>
  <c r="D82" i="3"/>
  <c r="J82" i="3" s="1"/>
  <c r="S82" i="3" s="1"/>
  <c r="B83" i="3"/>
  <c r="H83" i="3" s="1"/>
  <c r="R83" i="3" s="1"/>
  <c r="G70" i="5"/>
  <c r="F70" i="5"/>
  <c r="E70" i="5"/>
  <c r="E71" i="5" s="1"/>
  <c r="G54" i="5"/>
  <c r="F54" i="5"/>
  <c r="E54" i="5"/>
  <c r="E55" i="5" s="1"/>
  <c r="G46" i="5"/>
  <c r="G47" i="5" s="1"/>
  <c r="F46" i="5"/>
  <c r="E46" i="5"/>
  <c r="E47" i="5" s="1"/>
  <c r="G29" i="5"/>
  <c r="G30" i="5" s="1"/>
  <c r="F29" i="5"/>
  <c r="E29" i="5"/>
  <c r="G21" i="5"/>
  <c r="F21" i="5"/>
  <c r="E21" i="5"/>
  <c r="G12" i="5"/>
  <c r="F12" i="5"/>
  <c r="E12" i="5"/>
  <c r="G38" i="5"/>
  <c r="G39" i="5" s="1"/>
  <c r="F38" i="5"/>
  <c r="E38" i="5"/>
  <c r="E39" i="5" s="1"/>
  <c r="F39" i="5"/>
  <c r="G182" i="5"/>
  <c r="G183" i="5" s="1"/>
  <c r="F182" i="5"/>
  <c r="E182" i="5"/>
  <c r="G174" i="5"/>
  <c r="G175" i="5" s="1"/>
  <c r="F174" i="5"/>
  <c r="E174" i="5"/>
  <c r="E175" i="5" s="1"/>
  <c r="G166" i="5"/>
  <c r="G167" i="5" s="1"/>
  <c r="F166" i="5"/>
  <c r="F167" i="5" s="1"/>
  <c r="E166" i="5"/>
  <c r="E167" i="5" s="1"/>
  <c r="G158" i="5"/>
  <c r="F158" i="5"/>
  <c r="E158" i="5"/>
  <c r="E159" i="5" s="1"/>
  <c r="G150" i="5"/>
  <c r="F150" i="5"/>
  <c r="E150" i="5"/>
  <c r="E151" i="5" s="1"/>
  <c r="F151" i="5"/>
  <c r="G142" i="5"/>
  <c r="F142" i="5"/>
  <c r="E142" i="5"/>
  <c r="E143" i="5" s="1"/>
  <c r="G134" i="5"/>
  <c r="F134" i="5"/>
  <c r="E134" i="5"/>
  <c r="E135" i="5" s="1"/>
  <c r="G126" i="5"/>
  <c r="G127" i="5" s="1"/>
  <c r="F126" i="5"/>
  <c r="F127" i="5" s="1"/>
  <c r="E126" i="5"/>
  <c r="E127" i="5" s="1"/>
  <c r="G118" i="5"/>
  <c r="F118" i="5"/>
  <c r="E118" i="5"/>
  <c r="E119" i="5" s="1"/>
  <c r="G110" i="5"/>
  <c r="F110" i="5"/>
  <c r="E110" i="5"/>
  <c r="E111" i="5" s="1"/>
  <c r="G102" i="5"/>
  <c r="F102" i="5"/>
  <c r="E102" i="5"/>
  <c r="E103" i="5" s="1"/>
  <c r="G94" i="5"/>
  <c r="G95" i="5" s="1"/>
  <c r="F94" i="5"/>
  <c r="F95" i="5" s="1"/>
  <c r="E94" i="5"/>
  <c r="E95" i="5" s="1"/>
  <c r="G86" i="5"/>
  <c r="F86" i="5"/>
  <c r="E86" i="5"/>
  <c r="E87" i="5" s="1"/>
  <c r="F78" i="5"/>
  <c r="E78" i="5"/>
  <c r="E79" i="5" s="1"/>
  <c r="G78" i="5"/>
  <c r="F87" i="5"/>
  <c r="G62" i="5"/>
  <c r="G63" i="5" s="1"/>
  <c r="F62" i="5"/>
  <c r="F63" i="5" s="1"/>
  <c r="E62" i="5"/>
  <c r="F183" i="5"/>
  <c r="E183" i="5"/>
  <c r="F175" i="5"/>
  <c r="G159" i="5"/>
  <c r="F159" i="5"/>
  <c r="G151" i="5"/>
  <c r="G143" i="5"/>
  <c r="F143" i="5"/>
  <c r="G135" i="5"/>
  <c r="F135" i="5"/>
  <c r="G119" i="5"/>
  <c r="F119" i="5"/>
  <c r="G111" i="5"/>
  <c r="F111" i="5"/>
  <c r="G103" i="5"/>
  <c r="F103" i="5"/>
  <c r="G87" i="5"/>
  <c r="G79" i="5"/>
  <c r="F79" i="5"/>
  <c r="G71" i="5"/>
  <c r="F71" i="5"/>
  <c r="E63" i="5"/>
  <c r="G55" i="5"/>
  <c r="F55" i="5"/>
  <c r="F47" i="5"/>
  <c r="E30" i="5"/>
  <c r="F30" i="5"/>
  <c r="G22" i="5"/>
  <c r="G13" i="5"/>
  <c r="J72" i="3" l="1"/>
  <c r="S72" i="3" s="1"/>
  <c r="D73" i="3"/>
  <c r="J73" i="3" s="1"/>
  <c r="S73" i="3" s="1"/>
  <c r="H72" i="3"/>
  <c r="R72" i="3" s="1"/>
  <c r="B73" i="3"/>
  <c r="H73" i="3" s="1"/>
  <c r="R73" i="3" s="1"/>
  <c r="F22" i="5"/>
  <c r="E22" i="5"/>
  <c r="F13" i="5"/>
  <c r="E13" i="5" l="1"/>
</calcChain>
</file>

<file path=xl/comments1.xml><?xml version="1.0" encoding="utf-8"?>
<comments xmlns="http://schemas.openxmlformats.org/spreadsheetml/2006/main">
  <authors>
    <author>Mareckova Katarina</author>
  </authors>
  <commentList>
    <comment ref="B15" authorId="0">
      <text>
        <r>
          <rPr>
            <b/>
            <sz val="9"/>
            <color indexed="81"/>
            <rFont val="Tahoma"/>
            <family val="2"/>
          </rPr>
          <t>Mareckova Katarina:</t>
        </r>
        <r>
          <rPr>
            <sz val="9"/>
            <color indexed="81"/>
            <rFont val="Tahoma"/>
            <family val="2"/>
          </rPr>
          <t xml:space="preserve">
2016 and 2005 to be calculated as minimum, if lack of AD than calcualte other years e.g. 2014</t>
        </r>
      </text>
    </comment>
  </commentList>
</comments>
</file>

<file path=xl/sharedStrings.xml><?xml version="1.0" encoding="utf-8"?>
<sst xmlns="http://schemas.openxmlformats.org/spreadsheetml/2006/main" count="758" uniqueCount="119">
  <si>
    <t>2.              The methods for calculating the technical corrections are set up in the “Guidance on technical corrections” and are based on the basic adjustment methods referred in the revised UNECE Reporting Guidelines and UNFCCC Adjustment guidance[1] and use the EMEP/EEA Inventory guidebook as a reference for methods and emission factors.</t>
  </si>
  <si>
    <t>Gases:</t>
  </si>
  <si>
    <t xml:space="preserve">Reviewed by (LR): </t>
  </si>
  <si>
    <t>The underlying problem:</t>
  </si>
  <si>
    <t>The rationale for the corrected estimate:</t>
  </si>
  <si>
    <t>Summarise the methodology used:</t>
  </si>
  <si>
    <t>Year</t>
  </si>
  <si>
    <t>NMVOC</t>
  </si>
  <si>
    <t>PM2.5</t>
  </si>
  <si>
    <t>no</t>
  </si>
  <si>
    <t>[1] Technical guidance on methodologies for adjustments under Article 5, paragraph 2, of the Kyoto Protocol</t>
  </si>
  <si>
    <t>Revised Estimate received from country kt)</t>
  </si>
  <si>
    <t xml:space="preserve">3.      LR will send excel file with calculated TC to Party for comments </t>
  </si>
  <si>
    <t xml:space="preserve">4.      The TC summary will be included in RR as Annex .  The position of Party on calculated TC will be reflcetede in RR in general section.  </t>
  </si>
  <si>
    <t>Party:</t>
  </si>
  <si>
    <t>Category:</t>
  </si>
  <si>
    <t>Was the Revised Estimate accepted by the ERT?</t>
  </si>
  <si>
    <t>Was a Revised Estimate received from the Party?</t>
  </si>
  <si>
    <t>Was the Technical Correction accepted by the Party?</t>
  </si>
  <si>
    <r>
      <t xml:space="preserve">1.              The ERT calculates technical corrections for signifcant  under- and overestimates of inventory data of </t>
    </r>
    <r>
      <rPr>
        <sz val="11"/>
        <color rgb="FFFF0000"/>
        <rFont val="Calibri"/>
        <family val="2"/>
        <scheme val="minor"/>
      </rPr>
      <t>country.</t>
    </r>
    <r>
      <rPr>
        <sz val="11"/>
        <color theme="1"/>
        <rFont val="Calibri"/>
        <family val="2"/>
        <scheme val="minor"/>
      </rPr>
      <t xml:space="preserve"> </t>
    </r>
  </si>
  <si>
    <t xml:space="preserve">Completed by (SE) : </t>
  </si>
  <si>
    <t xml:space="preserve">Completed by date : </t>
  </si>
  <si>
    <t>EXAMPLE</t>
  </si>
  <si>
    <t xml:space="preserve"> Technical corrections deemed necessary by the ERT and revised estimates provided by Party </t>
  </si>
  <si>
    <t>Description</t>
  </si>
  <si>
    <t>Reference</t>
  </si>
  <si>
    <t>Pollutant estimates (kt)</t>
  </si>
  <si>
    <t xml:space="preserve">National total (row 141) including revised estimates and technical corrections accepted by MS </t>
  </si>
  <si>
    <t>Calculated using data above</t>
  </si>
  <si>
    <t>National total (row 141) including revised estimates and technical corrections accepted by MS</t>
  </si>
  <si>
    <t>Difference between original estimate and technical correction deemed necessary by the ERT</t>
  </si>
  <si>
    <t>Difference between original estimate and revised estimates provided by Party and accepted by the ERT</t>
  </si>
  <si>
    <t>Difference between original estimate and technical correction deemed necessary by the  ERT</t>
  </si>
  <si>
    <t>Summary table to be included in RR</t>
  </si>
  <si>
    <t xml:space="preserve">Include only pollutans for which TC have been calcualted and national totals changed </t>
  </si>
  <si>
    <t>Marion Pinterits</t>
  </si>
  <si>
    <t>PM10</t>
  </si>
  <si>
    <t>NE</t>
  </si>
  <si>
    <t>1A1a Electricity and Heat production</t>
  </si>
  <si>
    <t>1A1a (Electricity and heat production)</t>
  </si>
  <si>
    <t>yes/no</t>
  </si>
  <si>
    <t>TC|REVISED ESTIMATES</t>
  </si>
  <si>
    <t>National total as reported 2018 (row 141)</t>
  </si>
  <si>
    <t>Annex I, xx/xx/2018</t>
  </si>
  <si>
    <t>National total as reproted 2018(row 141)</t>
  </si>
  <si>
    <t>Annex I, 31/01/2018</t>
  </si>
  <si>
    <t>SOx, Cd, Hg</t>
  </si>
  <si>
    <t>Azerbaijan answered to a question raised by the ERT that liquid fuels are not  included in calculations of emissions for category 1.A.1.a for all years except 2015 and 2016 which results in an underestimation of emissions.</t>
  </si>
  <si>
    <t>Underestimation of emissions</t>
  </si>
  <si>
    <t>NOx</t>
  </si>
  <si>
    <t>CO</t>
  </si>
  <si>
    <t>SOx</t>
  </si>
  <si>
    <t>TSP</t>
  </si>
  <si>
    <t>BC</t>
  </si>
  <si>
    <t>Pb</t>
  </si>
  <si>
    <t>Cd</t>
  </si>
  <si>
    <t>Hg</t>
  </si>
  <si>
    <t>As</t>
  </si>
  <si>
    <t>Cr</t>
  </si>
  <si>
    <t>Cu</t>
  </si>
  <si>
    <t>Ni</t>
  </si>
  <si>
    <t>Se</t>
  </si>
  <si>
    <t>Zn</t>
  </si>
  <si>
    <t>PCDD/F</t>
  </si>
  <si>
    <t>Benzo(a)pyrene</t>
  </si>
  <si>
    <t>Benzo(b)fluoranthene</t>
  </si>
  <si>
    <t>Benzo(k)fluoranthene</t>
  </si>
  <si>
    <t>Indeno(1,2,3-cd)pyrene</t>
  </si>
  <si>
    <t>Tier 1 methodology with default emission factors (mean value) from the EMEP/EEA guidebook 2016 for gaseous fuels and heavy oil</t>
  </si>
  <si>
    <t>kt</t>
  </si>
  <si>
    <t>t</t>
  </si>
  <si>
    <t>g I-TEQ</t>
  </si>
  <si>
    <t>g</t>
  </si>
  <si>
    <t>mg</t>
  </si>
  <si>
    <t>ng I-TEQ</t>
  </si>
  <si>
    <t>μg</t>
  </si>
  <si>
    <t>Unit</t>
  </si>
  <si>
    <t>Technical Correction calculated by ERT</t>
  </si>
  <si>
    <t>Original estimate reported by Party</t>
  </si>
  <si>
    <t>Reported activity data by AZ</t>
  </si>
  <si>
    <t>liquid fuels TJ NCV</t>
  </si>
  <si>
    <t>gaseous fuels TJ NCV</t>
  </si>
  <si>
    <t>conversion factor Gas/Diesel Oil (See IPCC guidelines, Vol 2 Energy, Table 1.2, page 1.19)</t>
  </si>
  <si>
    <t>TJ/Gg</t>
  </si>
  <si>
    <t>http://www.iea.org/statistics/statisticssearch/report/?country=Azerbaijan&amp;product=oil&amp;year=1990</t>
  </si>
  <si>
    <t>Unit - 1000 tonnes</t>
  </si>
  <si>
    <t>Fuel Oil</t>
  </si>
  <si>
    <t>Electricty Plants</t>
  </si>
  <si>
    <t>CHP (Combined Heat Production)</t>
  </si>
  <si>
    <t>Heat Plants</t>
  </si>
  <si>
    <t>SUM</t>
  </si>
  <si>
    <t>conversion in GJ</t>
  </si>
  <si>
    <t>Natural gas (TJ)</t>
  </si>
  <si>
    <t>default emission factors EMEP/EEA Guidebook 2016</t>
  </si>
  <si>
    <t>Tier 1 methodology</t>
  </si>
  <si>
    <t>gaseous fuels, mean values (Table 3-4)</t>
  </si>
  <si>
    <t>heavy fuel oil, mean values (Table 3-5)</t>
  </si>
  <si>
    <t>g/GJ</t>
  </si>
  <si>
    <t>% of PM2.5</t>
  </si>
  <si>
    <t>mg/GJ</t>
  </si>
  <si>
    <t>ng I-TEQ/GJ</t>
  </si>
  <si>
    <t>μg/GJ</t>
  </si>
  <si>
    <t xml:space="preserve">Emissions </t>
  </si>
  <si>
    <t>Technical correction</t>
  </si>
  <si>
    <t>Data provided by party</t>
  </si>
  <si>
    <t>Difference</t>
  </si>
  <si>
    <t>Emissions</t>
  </si>
  <si>
    <t>Sox</t>
  </si>
  <si>
    <t>PCDD/ PCDF</t>
  </si>
  <si>
    <t xml:space="preserve">benzo(a) pyrene </t>
  </si>
  <si>
    <t xml:space="preserve">benzo(b) fluoranthene </t>
  </si>
  <si>
    <t xml:space="preserve">benzo(k) fluoranthene </t>
  </si>
  <si>
    <t xml:space="preserve"> Indeno (1,2,3-cd) pyrene</t>
  </si>
  <si>
    <t>Elisabeth Rigler</t>
  </si>
  <si>
    <t>Azerbaijan</t>
  </si>
  <si>
    <t>liquid fuels GJ NCV</t>
  </si>
  <si>
    <t>gaseous fuels GJ NCV</t>
  </si>
  <si>
    <t>Activity data</t>
  </si>
  <si>
    <t>Emission factors</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</si>
</sst>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0"/>
    <numFmt numFmtId="165" formatCode="#,##0.000"/>
    <numFmt numFmtId="166" formatCode="0.00000"/>
    <numFmt numFmtId="167" formatCode="#,##0.0"/>
    <numFmt numFmtId="168" formatCode="0.0"/>
    <numFmt numFmtId="169" formatCode="0.0000"/>
  </numFmts>
  <fonts count="30" x14ac:knownFonts="1">
    <font>
      <sz val="11"/>
      <color theme="1"/>
      <name val="Calibri"/>
      <family val="2"/>
      <scheme val="minor"/>
    </font>
    <font>
      <sz val="11"/>
      <color rgb="FFFF0000"/>
      <name val="Calibri"/>
      <family val="2"/>
      <scheme val="minor"/>
    </font>
    <font>
      <b/>
      <sz val="11"/>
      <color theme="1"/>
      <name val="Calibri"/>
      <family val="2"/>
      <scheme val="minor"/>
    </font>
    <font>
      <b/>
      <sz val="16"/>
      <color rgb="FF2E74B5"/>
      <name val="Calibri Light"/>
      <family val="2"/>
    </font>
    <font>
      <sz val="9"/>
      <color rgb="FF000000"/>
      <name val="Calibri"/>
      <family val="2"/>
      <scheme val="minor"/>
    </font>
    <font>
      <sz val="9"/>
      <color theme="1"/>
      <name val="Calibri"/>
      <family val="2"/>
      <scheme val="minor"/>
    </font>
    <font>
      <b/>
      <sz val="9"/>
      <color rgb="FF000000"/>
      <name val="Calibri"/>
      <family val="2"/>
      <scheme val="minor"/>
    </font>
    <font>
      <b/>
      <sz val="9"/>
      <color rgb="FFFF0000"/>
      <name val="Calibri"/>
      <family val="2"/>
      <scheme val="minor"/>
    </font>
    <font>
      <sz val="9"/>
      <color rgb="FFFF0000"/>
      <name val="Calibri"/>
      <family val="2"/>
      <scheme val="minor"/>
    </font>
    <font>
      <sz val="9"/>
      <color indexed="81"/>
      <name val="Tahoma"/>
      <family val="2"/>
    </font>
    <font>
      <b/>
      <sz val="9"/>
      <color indexed="81"/>
      <name val="Tahoma"/>
      <family val="2"/>
    </font>
    <font>
      <sz val="11"/>
      <color rgb="FF000000"/>
      <name val="Calibri"/>
      <family val="2"/>
      <scheme val="minor"/>
    </font>
    <font>
      <b/>
      <sz val="16"/>
      <color theme="1"/>
      <name val="Calibri"/>
      <family val="2"/>
      <scheme val="minor"/>
    </font>
    <font>
      <sz val="10"/>
      <name val="Arial"/>
      <family val="2"/>
    </font>
    <font>
      <sz val="11"/>
      <name val="Arial"/>
      <family val="2"/>
    </font>
    <font>
      <sz val="11"/>
      <name val="Arial"/>
      <family val="2"/>
    </font>
    <font>
      <b/>
      <sz val="10"/>
      <color rgb="FF000000"/>
      <name val="Calibri"/>
      <family val="2"/>
      <scheme val="minor"/>
    </font>
    <font>
      <sz val="10"/>
      <color rgb="FF000000"/>
      <name val="Calibri"/>
      <family val="2"/>
      <scheme val="minor"/>
    </font>
    <font>
      <b/>
      <sz val="10"/>
      <color rgb="FFFFFFFF"/>
      <name val="Calibri"/>
      <family val="2"/>
      <scheme val="minor"/>
    </font>
    <font>
      <b/>
      <sz val="10"/>
      <color rgb="FF000000"/>
      <name val="Verdana"/>
      <family val="2"/>
    </font>
    <font>
      <sz val="10"/>
      <color rgb="FF000000"/>
      <name val="Verdana"/>
      <family val="2"/>
    </font>
    <font>
      <sz val="10"/>
      <name val="Arial"/>
      <family val="2"/>
      <charset val="204"/>
    </font>
    <font>
      <b/>
      <sz val="10"/>
      <name val="Arial"/>
      <family val="2"/>
      <charset val="204"/>
    </font>
    <font>
      <b/>
      <sz val="10"/>
      <color theme="1"/>
      <name val="Arial"/>
      <family val="2"/>
      <charset val="204"/>
    </font>
    <font>
      <b/>
      <sz val="11"/>
      <color theme="1"/>
      <name val="Calibri"/>
      <family val="2"/>
      <charset val="204"/>
      <scheme val="minor"/>
    </font>
    <font>
      <sz val="11"/>
      <color theme="1"/>
      <name val="Calibri"/>
      <family val="2"/>
      <charset val="186"/>
      <scheme val="minor"/>
    </font>
    <font>
      <b/>
      <sz val="10"/>
      <color rgb="FF000000"/>
      <name val="Arial"/>
      <family val="2"/>
      <charset val="204"/>
    </font>
    <font>
      <sz val="10"/>
      <color rgb="FF2D2D33"/>
      <name val="Arial"/>
      <family val="2"/>
    </font>
    <font>
      <sz val="10"/>
      <color theme="1"/>
      <name val="Verdana"/>
      <family val="2"/>
    </font>
    <font>
      <b/>
      <sz val="20"/>
      <color theme="1"/>
      <name val="Calibri"/>
      <family val="2"/>
      <scheme val="minor"/>
    </font>
  </fonts>
  <fills count="20">
    <fill>
      <patternFill patternType="none"/>
    </fill>
    <fill>
      <patternFill patternType="gray125"/>
    </fill>
    <fill>
      <patternFill patternType="solid">
        <fgColor rgb="FFC6E0B4"/>
        <bgColor indexed="64"/>
      </patternFill>
    </fill>
    <fill>
      <patternFill patternType="solid">
        <fgColor rgb="FFFFFFFF"/>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rgb="FF305496"/>
        <bgColor indexed="64"/>
      </patternFill>
    </fill>
    <fill>
      <patternFill patternType="solid">
        <fgColor rgb="FF8EA9DB"/>
        <bgColor indexed="64"/>
      </patternFill>
    </fill>
    <fill>
      <patternFill patternType="solid">
        <fgColor rgb="FFD9E1F2"/>
        <bgColor indexed="64"/>
      </patternFill>
    </fill>
    <fill>
      <patternFill patternType="solid">
        <fgColor indexed="9"/>
        <bgColor indexed="64"/>
      </patternFill>
    </fill>
    <fill>
      <patternFill patternType="solid">
        <fgColor rgb="FFFFC000"/>
        <bgColor indexed="64"/>
      </patternFill>
    </fill>
    <fill>
      <patternFill patternType="solid">
        <fgColor theme="8" tint="0.39997558519241921"/>
        <bgColor indexed="64"/>
      </patternFill>
    </fill>
    <fill>
      <patternFill patternType="solid">
        <fgColor theme="7" tint="0.39997558519241921"/>
        <bgColor indexed="64"/>
      </patternFill>
    </fill>
    <fill>
      <patternFill patternType="solid">
        <fgColor theme="8" tint="-0.249977111117893"/>
        <bgColor indexed="64"/>
      </patternFill>
    </fill>
    <fill>
      <patternFill patternType="solid">
        <fgColor rgb="FFDCDCDC"/>
        <bgColor indexed="64"/>
      </patternFill>
    </fill>
    <fill>
      <patternFill patternType="solid">
        <fgColor theme="6" tint="0.39997558519241921"/>
        <bgColor indexed="64"/>
      </patternFill>
    </fill>
    <fill>
      <patternFill patternType="solid">
        <fgColor theme="9" tint="-0.249977111117893"/>
        <bgColor indexed="64"/>
      </patternFill>
    </fill>
    <fill>
      <patternFill patternType="solid">
        <fgColor theme="5" tint="0.39997558519241921"/>
        <bgColor indexed="64"/>
      </patternFill>
    </fill>
  </fills>
  <borders count="4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style="medium">
        <color rgb="FF000000"/>
      </bottom>
      <diagonal/>
    </border>
    <border>
      <left style="medium">
        <color indexed="64"/>
      </left>
      <right/>
      <top style="medium">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right/>
      <top style="medium">
        <color indexed="64"/>
      </top>
      <bottom/>
      <diagonal/>
    </border>
    <border>
      <left style="medium">
        <color indexed="64"/>
      </left>
      <right/>
      <top/>
      <bottom/>
      <diagonal/>
    </border>
    <border>
      <left style="medium">
        <color rgb="FFCCCCCC"/>
      </left>
      <right style="medium">
        <color rgb="FFCCCCCC"/>
      </right>
      <top style="medium">
        <color rgb="FFCCCCCC"/>
      </top>
      <bottom style="medium">
        <color rgb="FFCCCCCC"/>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s>
  <cellStyleXfs count="8">
    <xf numFmtId="0" fontId="0" fillId="0" borderId="0"/>
    <xf numFmtId="0" fontId="13" fillId="0" borderId="0"/>
    <xf numFmtId="0" fontId="14" fillId="0" borderId="0"/>
    <xf numFmtId="0" fontId="15" fillId="0" borderId="0"/>
    <xf numFmtId="0" fontId="15" fillId="0" borderId="0"/>
    <xf numFmtId="0" fontId="21" fillId="0" borderId="0"/>
    <xf numFmtId="0" fontId="21" fillId="0" borderId="0"/>
    <xf numFmtId="0" fontId="25" fillId="0" borderId="0"/>
  </cellStyleXfs>
  <cellXfs count="169">
    <xf numFmtId="0" fontId="0" fillId="0" borderId="0" xfId="0"/>
    <xf numFmtId="0" fontId="3" fillId="0" borderId="0" xfId="0" applyFont="1" applyAlignment="1">
      <alignment horizontal="left" vertical="center" indent="5"/>
    </xf>
    <xf numFmtId="0" fontId="0" fillId="0" borderId="10" xfId="0" applyBorder="1"/>
    <xf numFmtId="0" fontId="6" fillId="2" borderId="11" xfId="0" applyFont="1" applyFill="1" applyBorder="1" applyAlignment="1">
      <alignment vertical="center" wrapText="1"/>
    </xf>
    <xf numFmtId="0" fontId="6" fillId="3" borderId="12" xfId="0" applyFont="1" applyFill="1" applyBorder="1" applyAlignment="1">
      <alignment horizontal="center" vertical="center" wrapText="1"/>
    </xf>
    <xf numFmtId="0" fontId="6" fillId="2" borderId="16" xfId="0" applyFont="1" applyFill="1" applyBorder="1" applyAlignment="1">
      <alignment vertical="center" wrapText="1"/>
    </xf>
    <xf numFmtId="0" fontId="0" fillId="0" borderId="0" xfId="0" applyBorder="1"/>
    <xf numFmtId="0" fontId="0" fillId="0" borderId="0" xfId="0" applyAlignment="1">
      <alignment wrapText="1"/>
    </xf>
    <xf numFmtId="0" fontId="6" fillId="2" borderId="12" xfId="0" applyFont="1" applyFill="1" applyBorder="1" applyAlignment="1">
      <alignment vertical="center" wrapText="1"/>
    </xf>
    <xf numFmtId="0" fontId="7" fillId="3" borderId="12" xfId="0" applyFont="1" applyFill="1" applyBorder="1" applyAlignment="1">
      <alignment horizontal="center" vertical="center" wrapText="1"/>
    </xf>
    <xf numFmtId="0" fontId="4" fillId="5" borderId="14"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4" fillId="5" borderId="15" xfId="0" applyFont="1" applyFill="1" applyBorder="1" applyAlignment="1">
      <alignment horizontal="center" vertical="center" wrapText="1"/>
    </xf>
    <xf numFmtId="0" fontId="4" fillId="7" borderId="12" xfId="0" applyFont="1" applyFill="1" applyBorder="1" applyAlignment="1">
      <alignment vertical="center"/>
    </xf>
    <xf numFmtId="0" fontId="6" fillId="6" borderId="9" xfId="0" applyFont="1" applyFill="1" applyBorder="1" applyAlignment="1">
      <alignment vertical="center"/>
    </xf>
    <xf numFmtId="0" fontId="6" fillId="6" borderId="4" xfId="0" applyFont="1" applyFill="1" applyBorder="1" applyAlignment="1">
      <alignment vertical="center"/>
    </xf>
    <xf numFmtId="0" fontId="0" fillId="0" borderId="0" xfId="0" applyFill="1" applyBorder="1"/>
    <xf numFmtId="0" fontId="6" fillId="0" borderId="0" xfId="0" applyFont="1" applyFill="1" applyBorder="1" applyAlignment="1">
      <alignment vertical="center" wrapText="1"/>
    </xf>
    <xf numFmtId="0" fontId="4" fillId="0" borderId="0" xfId="0" applyFont="1" applyFill="1" applyBorder="1" applyAlignment="1">
      <alignment vertical="center"/>
    </xf>
    <xf numFmtId="0" fontId="0" fillId="0" borderId="22" xfId="0" applyBorder="1"/>
    <xf numFmtId="0" fontId="0" fillId="0" borderId="23" xfId="0" applyBorder="1"/>
    <xf numFmtId="0" fontId="0" fillId="0" borderId="17" xfId="0" applyBorder="1"/>
    <xf numFmtId="0" fontId="0" fillId="0" borderId="18" xfId="0" applyBorder="1"/>
    <xf numFmtId="0" fontId="4" fillId="0" borderId="0" xfId="0" applyFont="1" applyFill="1" applyBorder="1" applyAlignment="1">
      <alignment horizontal="center" vertical="center"/>
    </xf>
    <xf numFmtId="0" fontId="8" fillId="5" borderId="1" xfId="0" applyFont="1" applyFill="1" applyBorder="1" applyAlignment="1">
      <alignment horizontal="center" vertical="center"/>
    </xf>
    <xf numFmtId="0" fontId="4" fillId="5" borderId="30" xfId="0" applyFont="1" applyFill="1" applyBorder="1" applyAlignment="1">
      <alignment horizontal="center" vertical="center"/>
    </xf>
    <xf numFmtId="0" fontId="6" fillId="2" borderId="31" xfId="0" applyFont="1" applyFill="1" applyBorder="1" applyAlignment="1">
      <alignment vertical="center" wrapText="1"/>
    </xf>
    <xf numFmtId="0" fontId="4" fillId="5" borderId="31" xfId="0" applyFont="1" applyFill="1" applyBorder="1" applyAlignment="1">
      <alignment vertical="center"/>
    </xf>
    <xf numFmtId="0" fontId="6" fillId="2" borderId="30" xfId="0" applyFont="1" applyFill="1" applyBorder="1" applyAlignment="1">
      <alignment vertical="center" wrapText="1"/>
    </xf>
    <xf numFmtId="0" fontId="0" fillId="0" borderId="17" xfId="0" applyBorder="1" applyAlignment="1">
      <alignment horizontal="center" vertical="center"/>
    </xf>
    <xf numFmtId="0" fontId="0" fillId="6" borderId="0" xfId="0" applyFill="1" applyBorder="1"/>
    <xf numFmtId="0" fontId="2" fillId="0" borderId="0" xfId="0" applyFont="1" applyBorder="1"/>
    <xf numFmtId="0" fontId="2" fillId="0" borderId="0" xfId="0" applyFont="1"/>
    <xf numFmtId="0" fontId="11" fillId="3" borderId="21" xfId="0" applyFont="1" applyFill="1" applyBorder="1" applyAlignment="1">
      <alignment horizontal="left" vertical="center"/>
    </xf>
    <xf numFmtId="0" fontId="0" fillId="0" borderId="25" xfId="0" applyFont="1" applyBorder="1" applyAlignment="1">
      <alignment horizontal="left" vertical="center"/>
    </xf>
    <xf numFmtId="0" fontId="11" fillId="3" borderId="25" xfId="0" applyFont="1" applyFill="1" applyBorder="1" applyAlignment="1">
      <alignment horizontal="left" vertical="center"/>
    </xf>
    <xf numFmtId="14" fontId="0" fillId="0" borderId="17" xfId="0" applyNumberFormat="1" applyFont="1" applyBorder="1" applyAlignment="1">
      <alignment horizontal="left" vertical="center"/>
    </xf>
    <xf numFmtId="0" fontId="11" fillId="0" borderId="25" xfId="0" applyFont="1" applyFill="1" applyBorder="1" applyAlignment="1">
      <alignment horizontal="left" vertical="center"/>
    </xf>
    <xf numFmtId="0" fontId="11" fillId="4" borderId="20" xfId="0" applyFont="1" applyFill="1" applyBorder="1" applyAlignment="1">
      <alignment vertical="center" wrapText="1"/>
    </xf>
    <xf numFmtId="0" fontId="11" fillId="4" borderId="24" xfId="0" applyFont="1" applyFill="1" applyBorder="1" applyAlignment="1">
      <alignment vertical="center" wrapText="1"/>
    </xf>
    <xf numFmtId="0" fontId="11" fillId="4" borderId="26" xfId="0" applyFont="1" applyFill="1" applyBorder="1" applyAlignment="1">
      <alignment vertical="center" wrapText="1"/>
    </xf>
    <xf numFmtId="0" fontId="12" fillId="0" borderId="0" xfId="0" applyFont="1"/>
    <xf numFmtId="0" fontId="6" fillId="2" borderId="16" xfId="0" applyFont="1" applyFill="1" applyBorder="1" applyAlignment="1">
      <alignment vertical="center" wrapText="1"/>
    </xf>
    <xf numFmtId="0" fontId="6" fillId="2" borderId="11" xfId="0" applyFont="1" applyFill="1" applyBorder="1" applyAlignment="1">
      <alignment vertical="center" wrapText="1"/>
    </xf>
    <xf numFmtId="0" fontId="4" fillId="7" borderId="12" xfId="0" applyFont="1" applyFill="1" applyBorder="1" applyAlignment="1">
      <alignment vertical="center"/>
    </xf>
    <xf numFmtId="2" fontId="0" fillId="0" borderId="32" xfId="0" applyNumberFormat="1" applyBorder="1"/>
    <xf numFmtId="2" fontId="0" fillId="0" borderId="32" xfId="0" applyNumberFormat="1" applyFont="1" applyBorder="1"/>
    <xf numFmtId="0" fontId="16" fillId="0" borderId="0" xfId="0" applyFont="1"/>
    <xf numFmtId="0" fontId="16" fillId="10" borderId="3" xfId="0" applyFont="1" applyFill="1" applyBorder="1" applyAlignment="1">
      <alignment vertical="center"/>
    </xf>
    <xf numFmtId="165" fontId="16" fillId="10" borderId="6" xfId="0" applyNumberFormat="1" applyFont="1" applyFill="1" applyBorder="1" applyAlignment="1">
      <alignment horizontal="right" vertical="center"/>
    </xf>
    <xf numFmtId="0" fontId="17" fillId="10" borderId="3" xfId="0" applyFont="1" applyFill="1" applyBorder="1" applyAlignment="1">
      <alignment vertical="center" wrapText="1"/>
    </xf>
    <xf numFmtId="0" fontId="17" fillId="10" borderId="6" xfId="0" applyFont="1" applyFill="1" applyBorder="1" applyAlignment="1">
      <alignment vertical="center" wrapText="1"/>
    </xf>
    <xf numFmtId="0" fontId="18" fillId="8" borderId="9" xfId="0" applyFont="1" applyFill="1" applyBorder="1" applyAlignment="1">
      <alignment horizontal="right" vertical="center"/>
    </xf>
    <xf numFmtId="0" fontId="18" fillId="8" borderId="6" xfId="0" applyFont="1" applyFill="1" applyBorder="1" applyAlignment="1">
      <alignment horizontal="right" vertical="center"/>
    </xf>
    <xf numFmtId="3" fontId="16" fillId="10" borderId="3" xfId="0" applyNumberFormat="1" applyFont="1" applyFill="1" applyBorder="1" applyAlignment="1">
      <alignment vertical="center"/>
    </xf>
    <xf numFmtId="3" fontId="16" fillId="10" borderId="6" xfId="0" applyNumberFormat="1" applyFont="1" applyFill="1" applyBorder="1" applyAlignment="1">
      <alignment vertical="center"/>
    </xf>
    <xf numFmtId="0" fontId="16" fillId="10" borderId="3" xfId="0" applyFont="1" applyFill="1" applyBorder="1" applyAlignment="1">
      <alignment vertical="center" wrapText="1"/>
    </xf>
    <xf numFmtId="0" fontId="17" fillId="7" borderId="3" xfId="0" applyFont="1" applyFill="1" applyBorder="1" applyAlignment="1">
      <alignment vertical="center" wrapText="1"/>
    </xf>
    <xf numFmtId="0" fontId="17" fillId="7" borderId="6" xfId="0" applyFont="1" applyFill="1" applyBorder="1" applyAlignment="1">
      <alignment vertical="center" wrapText="1"/>
    </xf>
    <xf numFmtId="3" fontId="17" fillId="7" borderId="6" xfId="0" applyNumberFormat="1" applyFont="1" applyFill="1" applyBorder="1" applyAlignment="1">
      <alignment horizontal="center" vertical="center"/>
    </xf>
    <xf numFmtId="3" fontId="17" fillId="7" borderId="4" xfId="0" applyNumberFormat="1" applyFont="1" applyFill="1" applyBorder="1" applyAlignment="1">
      <alignment horizontal="center" vertical="center"/>
    </xf>
    <xf numFmtId="3" fontId="17" fillId="7" borderId="9" xfId="0" applyNumberFormat="1" applyFont="1" applyFill="1" applyBorder="1" applyAlignment="1">
      <alignment horizontal="center" vertical="center"/>
    </xf>
    <xf numFmtId="0" fontId="4" fillId="5" borderId="30" xfId="0" applyFont="1" applyFill="1" applyBorder="1" applyAlignment="1">
      <alignment horizontal="center" vertical="center" wrapText="1"/>
    </xf>
    <xf numFmtId="3" fontId="17" fillId="0" borderId="3" xfId="0" applyNumberFormat="1" applyFont="1" applyFill="1" applyBorder="1" applyAlignment="1">
      <alignment vertical="center"/>
    </xf>
    <xf numFmtId="0" fontId="17" fillId="0" borderId="6" xfId="0" applyFont="1" applyFill="1" applyBorder="1" applyAlignment="1">
      <alignment vertical="center"/>
    </xf>
    <xf numFmtId="165" fontId="17" fillId="0" borderId="6" xfId="0" applyNumberFormat="1" applyFont="1" applyFill="1" applyBorder="1" applyAlignment="1">
      <alignment horizontal="right" vertical="center"/>
    </xf>
    <xf numFmtId="3" fontId="17" fillId="0" borderId="4" xfId="0" applyNumberFormat="1" applyFont="1" applyFill="1" applyBorder="1" applyAlignment="1">
      <alignment horizontal="right" vertical="center"/>
    </xf>
    <xf numFmtId="1" fontId="17" fillId="0" borderId="9" xfId="0" applyNumberFormat="1" applyFont="1" applyFill="1" applyBorder="1" applyAlignment="1">
      <alignment horizontal="right" vertical="center"/>
    </xf>
    <xf numFmtId="0" fontId="17" fillId="0" borderId="3" xfId="0" applyFont="1" applyFill="1" applyBorder="1" applyAlignment="1">
      <alignment vertical="center"/>
    </xf>
    <xf numFmtId="0" fontId="17" fillId="0" borderId="6" xfId="0" applyFont="1" applyFill="1" applyBorder="1" applyAlignment="1">
      <alignment horizontal="right" vertical="center"/>
    </xf>
    <xf numFmtId="0" fontId="17" fillId="0" borderId="4" xfId="0" applyFont="1" applyFill="1" applyBorder="1" applyAlignment="1">
      <alignment horizontal="right" vertical="center"/>
    </xf>
    <xf numFmtId="0" fontId="17" fillId="0" borderId="9" xfId="0" applyFont="1" applyFill="1" applyBorder="1" applyAlignment="1">
      <alignment horizontal="right" vertical="center"/>
    </xf>
    <xf numFmtId="164" fontId="17" fillId="0" borderId="6" xfId="0" applyNumberFormat="1" applyFont="1" applyFill="1" applyBorder="1" applyAlignment="1">
      <alignment horizontal="right" vertical="center"/>
    </xf>
    <xf numFmtId="164" fontId="17" fillId="0" borderId="4" xfId="0" applyNumberFormat="1" applyFont="1" applyFill="1" applyBorder="1" applyAlignment="1">
      <alignment horizontal="right" vertical="center"/>
    </xf>
    <xf numFmtId="164" fontId="17" fillId="0" borderId="9" xfId="0" applyNumberFormat="1" applyFont="1" applyFill="1" applyBorder="1" applyAlignment="1">
      <alignment horizontal="right" vertical="center"/>
    </xf>
    <xf numFmtId="3" fontId="17" fillId="0" borderId="6" xfId="0" applyNumberFormat="1" applyFont="1" applyFill="1" applyBorder="1" applyAlignment="1">
      <alignment vertical="center"/>
    </xf>
    <xf numFmtId="4" fontId="17" fillId="0" borderId="6" xfId="0" applyNumberFormat="1" applyFont="1" applyFill="1" applyBorder="1" applyAlignment="1">
      <alignment horizontal="right" vertical="center"/>
    </xf>
    <xf numFmtId="3" fontId="17" fillId="0" borderId="9" xfId="0" applyNumberFormat="1" applyFont="1" applyFill="1" applyBorder="1" applyAlignment="1">
      <alignment horizontal="right" vertical="center"/>
    </xf>
    <xf numFmtId="3" fontId="17" fillId="0" borderId="6" xfId="0" applyNumberFormat="1" applyFont="1" applyFill="1" applyBorder="1" applyAlignment="1">
      <alignment horizontal="right" vertical="center"/>
    </xf>
    <xf numFmtId="0" fontId="0" fillId="13" borderId="32" xfId="0" applyFill="1" applyBorder="1"/>
    <xf numFmtId="0" fontId="0" fillId="14" borderId="32" xfId="0" applyFill="1" applyBorder="1"/>
    <xf numFmtId="2" fontId="0" fillId="15" borderId="32" xfId="0" applyNumberFormat="1" applyFill="1" applyBorder="1"/>
    <xf numFmtId="166" fontId="0" fillId="15" borderId="32" xfId="0" applyNumberFormat="1" applyFill="1" applyBorder="1"/>
    <xf numFmtId="0" fontId="0" fillId="15" borderId="32" xfId="0" applyFill="1" applyBorder="1"/>
    <xf numFmtId="0" fontId="0" fillId="0" borderId="32" xfId="0" applyFill="1" applyBorder="1"/>
    <xf numFmtId="0" fontId="2" fillId="5" borderId="32" xfId="0" applyFont="1" applyFill="1" applyBorder="1"/>
    <xf numFmtId="166" fontId="2" fillId="5" borderId="32" xfId="0" applyNumberFormat="1" applyFont="1" applyFill="1" applyBorder="1"/>
    <xf numFmtId="0" fontId="0" fillId="0" borderId="32" xfId="0" applyBorder="1"/>
    <xf numFmtId="0" fontId="19" fillId="0" borderId="0" xfId="0" applyFont="1" applyFill="1" applyAlignment="1">
      <alignment horizontal="left" vertical="center" wrapText="1"/>
    </xf>
    <xf numFmtId="0" fontId="20" fillId="0" borderId="0" xfId="0" applyFont="1" applyFill="1" applyAlignment="1">
      <alignment horizontal="left" vertical="center" wrapText="1"/>
    </xf>
    <xf numFmtId="0" fontId="0" fillId="0" borderId="0" xfId="0" applyFill="1"/>
    <xf numFmtId="167" fontId="22" fillId="11" borderId="32" xfId="5" applyNumberFormat="1" applyFont="1" applyFill="1" applyBorder="1" applyAlignment="1">
      <alignment horizontal="center" vertical="center"/>
    </xf>
    <xf numFmtId="167" fontId="22" fillId="0" borderId="32" xfId="5" applyNumberFormat="1" applyFont="1" applyBorder="1" applyAlignment="1">
      <alignment horizontal="center" vertical="center"/>
    </xf>
    <xf numFmtId="167" fontId="22" fillId="0" borderId="32" xfId="5" applyNumberFormat="1" applyFont="1" applyFill="1" applyBorder="1" applyAlignment="1">
      <alignment horizontal="center" vertical="center"/>
    </xf>
    <xf numFmtId="167" fontId="22" fillId="0" borderId="32" xfId="6" applyNumberFormat="1" applyFont="1" applyFill="1" applyBorder="1" applyAlignment="1">
      <alignment horizontal="center" vertical="center"/>
    </xf>
    <xf numFmtId="0" fontId="23" fillId="0" borderId="32" xfId="0" applyFont="1" applyBorder="1" applyAlignment="1">
      <alignment horizontal="center" vertical="center"/>
    </xf>
    <xf numFmtId="0" fontId="24" fillId="0" borderId="32" xfId="0" applyFont="1" applyBorder="1" applyAlignment="1">
      <alignment vertical="center"/>
    </xf>
    <xf numFmtId="2" fontId="24" fillId="0" borderId="32" xfId="0" applyNumberFormat="1" applyFont="1" applyBorder="1" applyAlignment="1">
      <alignment vertical="center"/>
    </xf>
    <xf numFmtId="0" fontId="22" fillId="0" borderId="32" xfId="0" applyFont="1" applyBorder="1" applyAlignment="1">
      <alignment horizontal="center" vertical="center"/>
    </xf>
    <xf numFmtId="167" fontId="22" fillId="11" borderId="32" xfId="7" applyNumberFormat="1" applyFont="1" applyFill="1" applyBorder="1" applyAlignment="1">
      <alignment horizontal="center" vertical="center"/>
    </xf>
    <xf numFmtId="167" fontId="26" fillId="0" borderId="32" xfId="0" applyNumberFormat="1" applyFont="1" applyFill="1" applyBorder="1" applyAlignment="1">
      <alignment horizontal="center" vertical="center"/>
    </xf>
    <xf numFmtId="0" fontId="22" fillId="0" borderId="0" xfId="0" applyFont="1" applyBorder="1" applyAlignment="1">
      <alignment horizontal="center" vertical="center"/>
    </xf>
    <xf numFmtId="167" fontId="22" fillId="11" borderId="0" xfId="7" applyNumberFormat="1" applyFont="1" applyFill="1" applyBorder="1" applyAlignment="1">
      <alignment horizontal="center" vertical="center"/>
    </xf>
    <xf numFmtId="167" fontId="26" fillId="0" borderId="0" xfId="0" applyNumberFormat="1" applyFont="1" applyFill="1" applyBorder="1" applyAlignment="1">
      <alignment horizontal="center" vertical="center"/>
    </xf>
    <xf numFmtId="0" fontId="23" fillId="0" borderId="0" xfId="0" applyFont="1" applyBorder="1" applyAlignment="1">
      <alignment horizontal="center" vertical="center"/>
    </xf>
    <xf numFmtId="0" fontId="24" fillId="0" borderId="0" xfId="0" applyFont="1" applyBorder="1" applyAlignment="1">
      <alignment vertical="center"/>
    </xf>
    <xf numFmtId="2" fontId="24" fillId="0" borderId="0" xfId="0" applyNumberFormat="1" applyFont="1" applyBorder="1" applyAlignment="1">
      <alignment vertical="center"/>
    </xf>
    <xf numFmtId="0" fontId="0" fillId="6" borderId="0" xfId="0" applyFill="1"/>
    <xf numFmtId="0" fontId="22" fillId="6" borderId="0" xfId="0" applyFont="1" applyFill="1" applyBorder="1" applyAlignment="1">
      <alignment horizontal="center" vertical="center"/>
    </xf>
    <xf numFmtId="0" fontId="19" fillId="16" borderId="0" xfId="0" applyFont="1" applyFill="1" applyAlignment="1">
      <alignment horizontal="center" vertical="center" wrapText="1"/>
    </xf>
    <xf numFmtId="0" fontId="27" fillId="0" borderId="0" xfId="0" applyFont="1"/>
    <xf numFmtId="0" fontId="27" fillId="3" borderId="36" xfId="0" applyFont="1" applyFill="1" applyBorder="1" applyAlignment="1">
      <alignment vertical="center" wrapText="1"/>
    </xf>
    <xf numFmtId="0" fontId="27" fillId="3" borderId="0" xfId="0" applyFont="1" applyFill="1" applyBorder="1" applyAlignment="1">
      <alignment vertical="center" wrapText="1"/>
    </xf>
    <xf numFmtId="3" fontId="2" fillId="0" borderId="0" xfId="0" applyNumberFormat="1" applyFont="1"/>
    <xf numFmtId="0" fontId="2" fillId="17" borderId="0" xfId="0" applyFont="1" applyFill="1"/>
    <xf numFmtId="0" fontId="0" fillId="17" borderId="0" xfId="0" applyFill="1"/>
    <xf numFmtId="0" fontId="0" fillId="17" borderId="0" xfId="0" applyFill="1" applyAlignment="1">
      <alignment wrapText="1"/>
    </xf>
    <xf numFmtId="0" fontId="2" fillId="13" borderId="32" xfId="0" applyFont="1" applyFill="1" applyBorder="1" applyAlignment="1">
      <alignment horizontal="center"/>
    </xf>
    <xf numFmtId="0" fontId="2" fillId="14" borderId="32" xfId="0" applyFont="1" applyFill="1" applyBorder="1"/>
    <xf numFmtId="0" fontId="2" fillId="18" borderId="32" xfId="0" applyFont="1" applyFill="1" applyBorder="1"/>
    <xf numFmtId="0" fontId="0" fillId="18" borderId="32" xfId="0" applyFill="1" applyBorder="1"/>
    <xf numFmtId="168" fontId="0" fillId="18" borderId="32" xfId="0" applyNumberFormat="1" applyFill="1" applyBorder="1"/>
    <xf numFmtId="0" fontId="29" fillId="0" borderId="0" xfId="0" applyFont="1"/>
    <xf numFmtId="0" fontId="29" fillId="0" borderId="0" xfId="0" applyFont="1" applyFill="1"/>
    <xf numFmtId="0" fontId="22" fillId="19" borderId="32" xfId="1" applyNumberFormat="1" applyFont="1" applyFill="1" applyBorder="1" applyAlignment="1" applyProtection="1">
      <alignment horizontal="center" vertical="center" wrapText="1"/>
      <protection locked="0"/>
    </xf>
    <xf numFmtId="164" fontId="22" fillId="19" borderId="32" xfId="1" applyNumberFormat="1" applyFont="1" applyFill="1" applyBorder="1" applyAlignment="1" applyProtection="1">
      <alignment horizontal="center" vertical="center" wrapText="1"/>
      <protection locked="0"/>
    </xf>
    <xf numFmtId="3" fontId="16" fillId="10" borderId="6" xfId="0" applyNumberFormat="1" applyFont="1" applyFill="1" applyBorder="1" applyAlignment="1">
      <alignment horizontal="right" vertical="center"/>
    </xf>
    <xf numFmtId="1" fontId="22" fillId="19" borderId="32" xfId="1" applyNumberFormat="1" applyFont="1" applyFill="1" applyBorder="1" applyAlignment="1" applyProtection="1">
      <alignment horizontal="center" vertical="center" wrapText="1"/>
      <protection locked="0"/>
    </xf>
    <xf numFmtId="0" fontId="22" fillId="19" borderId="32" xfId="1" applyFont="1" applyFill="1" applyBorder="1" applyAlignment="1" applyProtection="1">
      <alignment horizontal="center" vertical="center" wrapText="1"/>
      <protection locked="0"/>
    </xf>
    <xf numFmtId="0" fontId="17" fillId="6" borderId="9" xfId="0" applyFont="1" applyFill="1" applyBorder="1" applyAlignment="1">
      <alignment vertical="center"/>
    </xf>
    <xf numFmtId="0" fontId="17" fillId="6" borderId="5" xfId="0" applyFont="1" applyFill="1" applyBorder="1" applyAlignment="1">
      <alignment vertical="center"/>
    </xf>
    <xf numFmtId="0" fontId="16" fillId="9" borderId="9" xfId="0" applyFont="1" applyFill="1" applyBorder="1" applyAlignment="1">
      <alignment vertical="center"/>
    </xf>
    <xf numFmtId="0" fontId="16" fillId="9" borderId="5" xfId="0" applyFont="1" applyFill="1" applyBorder="1" applyAlignment="1">
      <alignment vertical="center"/>
    </xf>
    <xf numFmtId="0" fontId="12" fillId="12" borderId="33" xfId="0" applyFont="1" applyFill="1" applyBorder="1" applyAlignment="1">
      <alignment horizontal="center" vertical="center" textRotation="90"/>
    </xf>
    <xf numFmtId="0" fontId="18" fillId="8" borderId="2" xfId="0" applyFont="1" applyFill="1" applyBorder="1" applyAlignment="1">
      <alignment vertical="center"/>
    </xf>
    <xf numFmtId="0" fontId="18" fillId="8" borderId="8" xfId="0" applyFont="1" applyFill="1" applyBorder="1" applyAlignment="1">
      <alignment vertical="center"/>
    </xf>
    <xf numFmtId="0" fontId="18" fillId="8" borderId="9" xfId="0" applyFont="1" applyFill="1" applyBorder="1" applyAlignment="1">
      <alignment horizontal="center" vertical="center"/>
    </xf>
    <xf numFmtId="0" fontId="18" fillId="8" borderId="5" xfId="0" applyFont="1" applyFill="1" applyBorder="1" applyAlignment="1">
      <alignment horizontal="center" vertical="center"/>
    </xf>
    <xf numFmtId="0" fontId="16" fillId="9" borderId="19" xfId="0" applyFont="1" applyFill="1" applyBorder="1" applyAlignment="1">
      <alignment vertical="center"/>
    </xf>
    <xf numFmtId="0" fontId="16" fillId="9" borderId="7" xfId="0" applyFont="1" applyFill="1" applyBorder="1" applyAlignment="1">
      <alignment vertical="center"/>
    </xf>
    <xf numFmtId="3" fontId="17" fillId="6" borderId="9" xfId="0" applyNumberFormat="1" applyFont="1" applyFill="1" applyBorder="1" applyAlignment="1">
      <alignment vertical="center"/>
    </xf>
    <xf numFmtId="3" fontId="17" fillId="6" borderId="5" xfId="0" applyNumberFormat="1" applyFont="1" applyFill="1" applyBorder="1" applyAlignment="1">
      <alignment vertical="center"/>
    </xf>
    <xf numFmtId="0" fontId="6" fillId="5" borderId="13" xfId="0" applyFont="1" applyFill="1" applyBorder="1" applyAlignment="1">
      <alignment horizontal="center" vertical="center" wrapText="1"/>
    </xf>
    <xf numFmtId="0" fontId="6" fillId="5" borderId="34" xfId="0" applyFont="1" applyFill="1" applyBorder="1" applyAlignment="1">
      <alignment horizontal="center" vertical="center" wrapText="1"/>
    </xf>
    <xf numFmtId="0" fontId="5" fillId="0" borderId="25" xfId="0" applyFont="1" applyBorder="1" applyAlignment="1">
      <alignment vertical="center" wrapText="1"/>
    </xf>
    <xf numFmtId="0" fontId="5" fillId="0" borderId="17" xfId="0" applyFont="1" applyBorder="1" applyAlignment="1">
      <alignment vertical="center" wrapText="1"/>
    </xf>
    <xf numFmtId="0" fontId="5" fillId="0" borderId="18" xfId="0" applyFont="1" applyBorder="1" applyAlignment="1">
      <alignment vertical="center" wrapText="1"/>
    </xf>
    <xf numFmtId="0" fontId="4" fillId="0" borderId="27" xfId="0" applyFont="1" applyBorder="1" applyAlignment="1">
      <alignment vertical="center" wrapText="1"/>
    </xf>
    <xf numFmtId="0" fontId="4" fillId="0" borderId="28" xfId="0" applyFont="1" applyBorder="1" applyAlignment="1">
      <alignment vertical="center" wrapText="1"/>
    </xf>
    <xf numFmtId="0" fontId="4" fillId="0" borderId="29" xfId="0" applyFont="1" applyBorder="1" applyAlignment="1">
      <alignment vertical="center" wrapText="1"/>
    </xf>
    <xf numFmtId="0" fontId="7" fillId="5" borderId="35" xfId="0" applyFont="1" applyFill="1" applyBorder="1" applyAlignment="1">
      <alignment horizontal="center" vertical="center" wrapText="1"/>
    </xf>
    <xf numFmtId="0" fontId="7" fillId="5" borderId="0" xfId="0" applyFont="1" applyFill="1" applyBorder="1" applyAlignment="1">
      <alignment horizontal="center" vertical="center" wrapText="1"/>
    </xf>
    <xf numFmtId="0" fontId="2" fillId="13" borderId="32" xfId="0" applyFont="1" applyFill="1" applyBorder="1" applyAlignment="1">
      <alignment horizontal="center" vertical="center"/>
    </xf>
    <xf numFmtId="0" fontId="2" fillId="13" borderId="37" xfId="0" applyFont="1" applyFill="1" applyBorder="1" applyAlignment="1">
      <alignment horizontal="center"/>
    </xf>
    <xf numFmtId="0" fontId="2" fillId="13" borderId="17" xfId="0" applyFont="1" applyFill="1" applyBorder="1" applyAlignment="1">
      <alignment horizontal="center"/>
    </xf>
    <xf numFmtId="0" fontId="2" fillId="13" borderId="38" xfId="0" applyFont="1" applyFill="1" applyBorder="1" applyAlignment="1">
      <alignment horizontal="center"/>
    </xf>
    <xf numFmtId="0" fontId="2" fillId="14" borderId="32" xfId="0" applyFont="1" applyFill="1" applyBorder="1" applyAlignment="1">
      <alignment horizontal="center"/>
    </xf>
    <xf numFmtId="0" fontId="2" fillId="18" borderId="39" xfId="0" applyFont="1" applyFill="1" applyBorder="1" applyAlignment="1">
      <alignment horizontal="center"/>
    </xf>
    <xf numFmtId="0" fontId="2" fillId="18" borderId="40" xfId="0" applyFont="1" applyFill="1" applyBorder="1" applyAlignment="1">
      <alignment horizontal="center"/>
    </xf>
    <xf numFmtId="0" fontId="2" fillId="13" borderId="32" xfId="0" applyFont="1" applyFill="1" applyBorder="1" applyAlignment="1">
      <alignment horizontal="center"/>
    </xf>
    <xf numFmtId="0" fontId="2" fillId="15" borderId="32" xfId="0" applyFont="1" applyFill="1" applyBorder="1" applyAlignment="1">
      <alignment horizontal="center"/>
    </xf>
    <xf numFmtId="0" fontId="2" fillId="15" borderId="37" xfId="0" applyFont="1" applyFill="1" applyBorder="1" applyAlignment="1">
      <alignment horizontal="center"/>
    </xf>
    <xf numFmtId="0" fontId="2" fillId="15" borderId="38" xfId="0" applyFont="1" applyFill="1" applyBorder="1" applyAlignment="1">
      <alignment horizontal="center"/>
    </xf>
    <xf numFmtId="168" fontId="0" fillId="15" borderId="32" xfId="0" applyNumberFormat="1" applyFill="1" applyBorder="1"/>
    <xf numFmtId="169" fontId="0" fillId="14" borderId="32" xfId="0" applyNumberFormat="1" applyFill="1" applyBorder="1"/>
    <xf numFmtId="2" fontId="0" fillId="18" borderId="32" xfId="0" applyNumberFormat="1" applyFont="1" applyFill="1" applyBorder="1" applyAlignment="1">
      <alignment horizontal="right" vertical="center" wrapText="1"/>
    </xf>
    <xf numFmtId="169" fontId="28" fillId="18" borderId="32" xfId="0" applyNumberFormat="1" applyFont="1" applyFill="1" applyBorder="1" applyAlignment="1">
      <alignment horizontal="right" vertical="center" wrapText="1"/>
    </xf>
    <xf numFmtId="166" fontId="0" fillId="18" borderId="32" xfId="0" applyNumberFormat="1" applyFill="1" applyBorder="1"/>
    <xf numFmtId="169" fontId="0" fillId="15" borderId="32" xfId="0" applyNumberFormat="1" applyFill="1" applyBorder="1"/>
  </cellXfs>
  <cellStyles count="8">
    <cellStyle name="Normal 10" xfId="7"/>
    <cellStyle name="Normal 2" xfId="4"/>
    <cellStyle name="Normal 2 2" xfId="6"/>
    <cellStyle name="Normal 3" xfId="5"/>
    <cellStyle name="Standard" xfId="0" builtinId="0"/>
    <cellStyle name="Standard 2" xfId="1"/>
    <cellStyle name="Standard 3" xfId="3"/>
    <cellStyle name="Standard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10"/>
  <sheetViews>
    <sheetView workbookViewId="0">
      <selection activeCell="B15" sqref="B15"/>
    </sheetView>
  </sheetViews>
  <sheetFormatPr baseColWidth="10" defaultColWidth="11.5703125" defaultRowHeight="15" x14ac:dyDescent="0.25"/>
  <cols>
    <col min="2" max="2" width="96.28515625" customWidth="1"/>
  </cols>
  <sheetData>
    <row r="2" spans="2:2" ht="30" x14ac:dyDescent="0.25">
      <c r="B2" s="7" t="s">
        <v>19</v>
      </c>
    </row>
    <row r="3" spans="2:2" ht="60" x14ac:dyDescent="0.25">
      <c r="B3" s="7" t="s">
        <v>0</v>
      </c>
    </row>
    <row r="4" spans="2:2" x14ac:dyDescent="0.25">
      <c r="B4" s="7" t="s">
        <v>12</v>
      </c>
    </row>
    <row r="5" spans="2:2" ht="30" x14ac:dyDescent="0.25">
      <c r="B5" s="7" t="s">
        <v>13</v>
      </c>
    </row>
    <row r="10" spans="2:2" x14ac:dyDescent="0.25">
      <c r="B10" t="s">
        <v>10</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G183"/>
  <sheetViews>
    <sheetView tabSelected="1" topLeftCell="B1" workbookViewId="0">
      <pane xSplit="1" ySplit="5" topLeftCell="C6" activePane="bottomRight" state="frozen"/>
      <selection activeCell="B1" sqref="B1"/>
      <selection pane="topRight" activeCell="C1" sqref="C1"/>
      <selection pane="bottomLeft" activeCell="B6" sqref="B6"/>
      <selection pane="bottomRight" activeCell="J190" sqref="J190"/>
    </sheetView>
  </sheetViews>
  <sheetFormatPr baseColWidth="10" defaultColWidth="11.5703125" defaultRowHeight="15" x14ac:dyDescent="0.25"/>
  <cols>
    <col min="3" max="3" width="36.5703125" customWidth="1"/>
    <col min="4" max="4" width="21.42578125" customWidth="1"/>
    <col min="5" max="7" width="12.85546875" customWidth="1"/>
  </cols>
  <sheetData>
    <row r="1" spans="2:7" ht="21" x14ac:dyDescent="0.35">
      <c r="C1" s="41" t="s">
        <v>33</v>
      </c>
      <c r="D1" s="41"/>
      <c r="E1" s="41"/>
    </row>
    <row r="2" spans="2:7" x14ac:dyDescent="0.25">
      <c r="C2" t="s">
        <v>34</v>
      </c>
    </row>
    <row r="3" spans="2:7" ht="15.75" thickBot="1" x14ac:dyDescent="0.3"/>
    <row r="4" spans="2:7" ht="15.75" thickBot="1" x14ac:dyDescent="0.3">
      <c r="B4" s="133" t="s">
        <v>41</v>
      </c>
      <c r="C4" s="134" t="s">
        <v>24</v>
      </c>
      <c r="D4" s="134" t="s">
        <v>25</v>
      </c>
      <c r="E4" s="136" t="s">
        <v>26</v>
      </c>
      <c r="F4" s="137"/>
      <c r="G4" s="137"/>
    </row>
    <row r="5" spans="2:7" ht="15.75" thickBot="1" x14ac:dyDescent="0.3">
      <c r="B5" s="133"/>
      <c r="C5" s="135"/>
      <c r="D5" s="135"/>
      <c r="E5" s="52">
        <v>2016</v>
      </c>
      <c r="F5" s="53">
        <v>2010</v>
      </c>
      <c r="G5" s="52">
        <v>2005</v>
      </c>
    </row>
    <row r="6" spans="2:7" ht="15.75" thickBot="1" x14ac:dyDescent="0.3">
      <c r="B6" s="133"/>
      <c r="C6" s="138" t="s">
        <v>49</v>
      </c>
      <c r="D6" s="139"/>
      <c r="E6" s="139"/>
      <c r="F6" s="139"/>
      <c r="G6" s="139"/>
    </row>
    <row r="7" spans="2:7" ht="15.75" thickBot="1" x14ac:dyDescent="0.3">
      <c r="B7" s="133"/>
      <c r="C7" s="54" t="s">
        <v>42</v>
      </c>
      <c r="D7" s="55" t="s">
        <v>43</v>
      </c>
      <c r="E7" s="125">
        <v>78.936025184705898</v>
      </c>
      <c r="F7" s="128">
        <v>73.89594504199998</v>
      </c>
      <c r="G7" s="127">
        <v>24.431073026000007</v>
      </c>
    </row>
    <row r="8" spans="2:7" ht="15.75" thickBot="1" x14ac:dyDescent="0.3">
      <c r="B8" s="133"/>
      <c r="C8" s="140" t="s">
        <v>31</v>
      </c>
      <c r="D8" s="141"/>
      <c r="E8" s="141"/>
      <c r="F8" s="141"/>
      <c r="G8" s="141"/>
    </row>
    <row r="9" spans="2:7" ht="15.75" thickBot="1" x14ac:dyDescent="0.3">
      <c r="B9" s="133"/>
      <c r="D9" s="75"/>
      <c r="E9" s="76"/>
      <c r="F9" s="66"/>
      <c r="G9" s="77"/>
    </row>
    <row r="10" spans="2:7" ht="15.75" thickBot="1" x14ac:dyDescent="0.3">
      <c r="B10" s="133"/>
      <c r="C10" s="63"/>
      <c r="D10" s="75"/>
      <c r="E10" s="78"/>
      <c r="F10" s="66"/>
      <c r="G10" s="77"/>
    </row>
    <row r="11" spans="2:7" ht="15.75" thickBot="1" x14ac:dyDescent="0.3">
      <c r="B11" s="133"/>
      <c r="C11" s="140" t="s">
        <v>30</v>
      </c>
      <c r="D11" s="141"/>
      <c r="E11" s="141"/>
      <c r="F11" s="141"/>
      <c r="G11" s="141"/>
    </row>
    <row r="12" spans="2:7" ht="15" customHeight="1" thickBot="1" x14ac:dyDescent="0.3">
      <c r="B12" s="133"/>
      <c r="C12" s="63" t="s">
        <v>38</v>
      </c>
      <c r="D12" s="75"/>
      <c r="E12" s="72">
        <f>'TC summary 1A1a'!$C$34-'TC summary 1A1a'!$C$17</f>
        <v>0</v>
      </c>
      <c r="F12" s="73">
        <f>'TC summary 1A1a'!$C$35-'TC summary 1A1a'!$C$18</f>
        <v>1.1147000000001128E-2</v>
      </c>
      <c r="G12" s="74">
        <f>'TC summary 1A1a'!$C$36-'TC summary 1A1a'!$C$19</f>
        <v>10.801514000000001</v>
      </c>
    </row>
    <row r="13" spans="2:7" ht="43.5" customHeight="1" thickBot="1" x14ac:dyDescent="0.3">
      <c r="B13" s="133"/>
      <c r="C13" s="56" t="s">
        <v>27</v>
      </c>
      <c r="D13" s="51" t="s">
        <v>28</v>
      </c>
      <c r="E13" s="126">
        <f>G7+E9+E10+E12</f>
        <v>24.431073026000007</v>
      </c>
      <c r="F13" s="49">
        <f t="shared" ref="F13:G13" si="0">F7+F9+F10+F12</f>
        <v>73.907092041999988</v>
      </c>
      <c r="G13" s="49">
        <f t="shared" si="0"/>
        <v>35.232587026000004</v>
      </c>
    </row>
    <row r="14" spans="2:7" ht="14.25" customHeight="1" thickBot="1" x14ac:dyDescent="0.3">
      <c r="B14" s="133"/>
      <c r="C14" s="57"/>
      <c r="D14" s="58"/>
      <c r="E14" s="59"/>
      <c r="F14" s="60"/>
      <c r="G14" s="61"/>
    </row>
    <row r="15" spans="2:7" ht="15.75" thickBot="1" x14ac:dyDescent="0.3">
      <c r="B15" s="133"/>
      <c r="C15" s="131" t="s">
        <v>7</v>
      </c>
      <c r="D15" s="132"/>
      <c r="E15" s="132"/>
      <c r="F15" s="132"/>
      <c r="G15" s="132"/>
    </row>
    <row r="16" spans="2:7" ht="15.75" thickBot="1" x14ac:dyDescent="0.3">
      <c r="B16" s="133"/>
      <c r="C16" s="48" t="s">
        <v>44</v>
      </c>
      <c r="D16" s="47" t="s">
        <v>45</v>
      </c>
      <c r="E16">
        <v>89.975722598183836</v>
      </c>
      <c r="F16" s="128">
        <v>108.08205211449999</v>
      </c>
      <c r="G16" s="124">
        <v>73.008738471499981</v>
      </c>
    </row>
    <row r="17" spans="2:7" ht="15.75" thickBot="1" x14ac:dyDescent="0.3">
      <c r="B17" s="133"/>
      <c r="C17" s="129" t="s">
        <v>31</v>
      </c>
      <c r="D17" s="130"/>
      <c r="E17" s="130"/>
      <c r="F17" s="130"/>
      <c r="G17" s="130"/>
    </row>
    <row r="18" spans="2:7" ht="15.75" thickBot="1" x14ac:dyDescent="0.3">
      <c r="B18" s="133"/>
      <c r="C18" s="63"/>
      <c r="D18" s="64"/>
      <c r="E18" s="65"/>
      <c r="F18" s="66"/>
      <c r="G18" s="67"/>
    </row>
    <row r="19" spans="2:7" ht="15.75" thickBot="1" x14ac:dyDescent="0.3">
      <c r="B19" s="133"/>
      <c r="C19" s="68"/>
      <c r="D19" s="64"/>
      <c r="E19" s="69"/>
      <c r="F19" s="70"/>
      <c r="G19" s="71"/>
    </row>
    <row r="20" spans="2:7" ht="15.75" thickBot="1" x14ac:dyDescent="0.3">
      <c r="B20" s="133"/>
      <c r="C20" s="129" t="s">
        <v>32</v>
      </c>
      <c r="D20" s="130"/>
      <c r="E20" s="130"/>
      <c r="F20" s="130"/>
      <c r="G20" s="130"/>
    </row>
    <row r="21" spans="2:7" ht="15.75" thickBot="1" x14ac:dyDescent="0.3">
      <c r="B21" s="133"/>
      <c r="C21" s="63" t="s">
        <v>38</v>
      </c>
      <c r="D21" s="64"/>
      <c r="E21" s="72">
        <f>'TC summary 1A1a'!$E$34-'TC summary 1A1a'!$E$17</f>
        <v>0</v>
      </c>
      <c r="F21" s="73">
        <f>'TC summary 1A1a'!$E$35-'TC summary 1A1a'!$E$18</f>
        <v>1.8055000000000154E-4</v>
      </c>
      <c r="G21" s="74">
        <f>'TC summary 1A1a'!$E$36-'TC summary 1A1a'!$E$19</f>
        <v>0.17495409999999989</v>
      </c>
    </row>
    <row r="22" spans="2:7" ht="39" thickBot="1" x14ac:dyDescent="0.3">
      <c r="B22" s="133"/>
      <c r="C22" s="50" t="s">
        <v>29</v>
      </c>
      <c r="D22" s="51" t="s">
        <v>28</v>
      </c>
      <c r="E22" s="49">
        <f>G16+E18+E19+E21</f>
        <v>73.008738471499981</v>
      </c>
      <c r="F22" s="49">
        <f t="shared" ref="F22:G22" si="1">F16+F18+F19+F21</f>
        <v>108.08223266449998</v>
      </c>
      <c r="G22" s="49">
        <f t="shared" si="1"/>
        <v>73.183692571499975</v>
      </c>
    </row>
    <row r="23" spans="2:7" ht="15.75" thickBot="1" x14ac:dyDescent="0.3"/>
    <row r="24" spans="2:7" ht="15.75" thickBot="1" x14ac:dyDescent="0.3">
      <c r="C24" s="131" t="s">
        <v>107</v>
      </c>
      <c r="D24" s="132"/>
      <c r="E24" s="132"/>
      <c r="F24" s="132"/>
      <c r="G24" s="132"/>
    </row>
    <row r="25" spans="2:7" ht="15.75" thickBot="1" x14ac:dyDescent="0.3">
      <c r="C25" s="48" t="s">
        <v>44</v>
      </c>
      <c r="D25" s="47" t="s">
        <v>45</v>
      </c>
      <c r="E25">
        <v>17.97524602584706</v>
      </c>
      <c r="F25" s="128">
        <v>6.5196753418000002</v>
      </c>
      <c r="G25" s="124">
        <v>4.6425695118199997</v>
      </c>
    </row>
    <row r="26" spans="2:7" ht="15.75" thickBot="1" x14ac:dyDescent="0.3">
      <c r="C26" s="129" t="s">
        <v>31</v>
      </c>
      <c r="D26" s="130"/>
      <c r="E26" s="130"/>
      <c r="F26" s="130"/>
      <c r="G26" s="130"/>
    </row>
    <row r="27" spans="2:7" ht="15.75" thickBot="1" x14ac:dyDescent="0.3">
      <c r="C27" s="68"/>
      <c r="D27" s="64"/>
      <c r="E27" s="69"/>
      <c r="F27" s="70"/>
      <c r="G27" s="71"/>
    </row>
    <row r="28" spans="2:7" ht="15.75" thickBot="1" x14ac:dyDescent="0.3">
      <c r="C28" s="129" t="s">
        <v>32</v>
      </c>
      <c r="D28" s="130"/>
      <c r="E28" s="130"/>
      <c r="F28" s="130"/>
      <c r="G28" s="130"/>
    </row>
    <row r="29" spans="2:7" ht="15.75" thickBot="1" x14ac:dyDescent="0.3">
      <c r="C29" s="63" t="s">
        <v>38</v>
      </c>
      <c r="D29" s="64"/>
      <c r="E29" s="72">
        <f>'TC summary 1A1a'!$F$34-'TC summary 1A1a'!$F$17</f>
        <v>0</v>
      </c>
      <c r="F29" s="73">
        <f>'TC summary 1A1a'!$F$35-'TC summary 1A1a'!$F$18</f>
        <v>3.8857499999999989E-2</v>
      </c>
      <c r="G29" s="74">
        <f>'TC summary 1A1a'!$F$36-'TC summary 1A1a'!$F$19</f>
        <v>37.653164999999994</v>
      </c>
    </row>
    <row r="30" spans="2:7" ht="39" thickBot="1" x14ac:dyDescent="0.3">
      <c r="C30" s="50" t="s">
        <v>29</v>
      </c>
      <c r="D30" s="51" t="s">
        <v>28</v>
      </c>
      <c r="E30" s="49">
        <f>E25+E27+E29</f>
        <v>17.97524602584706</v>
      </c>
      <c r="F30" s="49">
        <f t="shared" ref="F30:G30" si="2">F25+F27+F29</f>
        <v>6.5585328418</v>
      </c>
      <c r="G30" s="49">
        <f t="shared" si="2"/>
        <v>42.295734511819994</v>
      </c>
    </row>
    <row r="32" spans="2:7" ht="15.75" thickBot="1" x14ac:dyDescent="0.3"/>
    <row r="33" spans="3:7" ht="15.75" thickBot="1" x14ac:dyDescent="0.3">
      <c r="C33" s="131" t="s">
        <v>8</v>
      </c>
      <c r="D33" s="132"/>
      <c r="E33" s="132"/>
      <c r="F33" s="132"/>
      <c r="G33" s="132"/>
    </row>
    <row r="34" spans="3:7" ht="15.75" thickBot="1" x14ac:dyDescent="0.3">
      <c r="C34" s="48" t="s">
        <v>44</v>
      </c>
      <c r="D34" s="47" t="s">
        <v>45</v>
      </c>
      <c r="E34">
        <v>4.86491904417647</v>
      </c>
      <c r="F34" s="128">
        <v>6.3224404949999977</v>
      </c>
      <c r="G34" s="124">
        <v>1.9258392807999998</v>
      </c>
    </row>
    <row r="35" spans="3:7" ht="15.75" thickBot="1" x14ac:dyDescent="0.3">
      <c r="C35" s="129" t="s">
        <v>31</v>
      </c>
      <c r="D35" s="130"/>
      <c r="E35" s="130"/>
      <c r="F35" s="130"/>
      <c r="G35" s="130"/>
    </row>
    <row r="36" spans="3:7" ht="15.75" thickBot="1" x14ac:dyDescent="0.3">
      <c r="C36" s="68"/>
      <c r="D36" s="64"/>
      <c r="E36" s="69"/>
      <c r="F36" s="70"/>
      <c r="G36" s="71"/>
    </row>
    <row r="37" spans="3:7" ht="15.75" thickBot="1" x14ac:dyDescent="0.3">
      <c r="C37" s="129" t="s">
        <v>32</v>
      </c>
      <c r="D37" s="130"/>
      <c r="E37" s="130"/>
      <c r="F37" s="130"/>
      <c r="G37" s="130"/>
    </row>
    <row r="38" spans="3:7" ht="15.75" thickBot="1" x14ac:dyDescent="0.3">
      <c r="C38" s="63"/>
      <c r="D38" s="64"/>
      <c r="E38" s="72">
        <f>'TC summary 1A1a'!$I$34-'TC summary 1A1a'!$I$17</f>
        <v>0</v>
      </c>
      <c r="F38" s="73">
        <f>'TC summary 1A1a'!$I$35-'TC summary 1A1a'!$I$18</f>
        <v>1.5150500000000178E-3</v>
      </c>
      <c r="G38" s="74">
        <f>'TC summary 1A1a'!$I$36-'TC summary 1A1a'!$I$19</f>
        <v>1.4680930999999999</v>
      </c>
    </row>
    <row r="39" spans="3:7" ht="39" thickBot="1" x14ac:dyDescent="0.3">
      <c r="C39" s="50" t="s">
        <v>29</v>
      </c>
      <c r="D39" s="51" t="s">
        <v>28</v>
      </c>
      <c r="E39" s="49">
        <f>E34+E36+E38</f>
        <v>4.86491904417647</v>
      </c>
      <c r="F39" s="49">
        <f t="shared" ref="F39" si="3">F34+F36+F38</f>
        <v>6.3239555449999978</v>
      </c>
      <c r="G39" s="49">
        <f t="shared" ref="G39" si="4">G34+G36+G38</f>
        <v>3.3939323807999999</v>
      </c>
    </row>
    <row r="40" spans="3:7" ht="15.75" thickBot="1" x14ac:dyDescent="0.3"/>
    <row r="41" spans="3:7" ht="15.75" thickBot="1" x14ac:dyDescent="0.3">
      <c r="C41" s="131" t="s">
        <v>36</v>
      </c>
      <c r="D41" s="132"/>
      <c r="E41" s="132"/>
      <c r="F41" s="132"/>
      <c r="G41" s="132"/>
    </row>
    <row r="42" spans="3:7" ht="15.75" thickBot="1" x14ac:dyDescent="0.3">
      <c r="C42" s="48" t="s">
        <v>44</v>
      </c>
      <c r="D42" s="47" t="s">
        <v>45</v>
      </c>
      <c r="E42" s="125">
        <v>13.183356937411764</v>
      </c>
      <c r="F42" s="128">
        <v>17.135635543999999</v>
      </c>
      <c r="G42" s="124">
        <v>9.6919566507999999</v>
      </c>
    </row>
    <row r="43" spans="3:7" ht="15.75" thickBot="1" x14ac:dyDescent="0.3">
      <c r="C43" s="129" t="s">
        <v>31</v>
      </c>
      <c r="D43" s="130"/>
      <c r="E43" s="130"/>
      <c r="F43" s="130"/>
      <c r="G43" s="130"/>
    </row>
    <row r="44" spans="3:7" ht="15.75" thickBot="1" x14ac:dyDescent="0.3">
      <c r="C44" s="68"/>
      <c r="D44" s="64"/>
      <c r="E44" s="69"/>
      <c r="F44" s="70"/>
      <c r="G44" s="71"/>
    </row>
    <row r="45" spans="3:7" ht="15.75" thickBot="1" x14ac:dyDescent="0.3">
      <c r="C45" s="129" t="s">
        <v>32</v>
      </c>
      <c r="D45" s="130"/>
      <c r="E45" s="130"/>
      <c r="F45" s="130"/>
      <c r="G45" s="130"/>
    </row>
    <row r="46" spans="3:7" ht="15.75" thickBot="1" x14ac:dyDescent="0.3">
      <c r="C46" s="63" t="s">
        <v>38</v>
      </c>
      <c r="D46" s="64"/>
      <c r="E46" s="72">
        <f>'TC summary 1A1a'!$H$34-'TC summary 1A1a'!$H$17</f>
        <v>0</v>
      </c>
      <c r="F46" s="73">
        <f>'TC summary 1A1a'!$H$35-'TC summary 1A1a'!$H$18</f>
        <v>1.978200000000041E-3</v>
      </c>
      <c r="G46" s="74">
        <f>'TC summary 1A1a'!$H$36-'TC summary 1A1a'!$H$19</f>
        <v>1.9168883999999999</v>
      </c>
    </row>
    <row r="47" spans="3:7" ht="39" thickBot="1" x14ac:dyDescent="0.3">
      <c r="C47" s="50" t="s">
        <v>29</v>
      </c>
      <c r="D47" s="51" t="s">
        <v>28</v>
      </c>
      <c r="E47" s="49">
        <f>E42+E44+E46</f>
        <v>13.183356937411764</v>
      </c>
      <c r="F47" s="49">
        <f t="shared" ref="F47" si="5">F42+F44+F46</f>
        <v>17.137613743999999</v>
      </c>
      <c r="G47" s="49">
        <f t="shared" ref="G47" si="6">G42+G44+G46</f>
        <v>11.608845050799999</v>
      </c>
    </row>
    <row r="48" spans="3:7" ht="15.75" thickBot="1" x14ac:dyDescent="0.3"/>
    <row r="49" spans="3:7" ht="15.75" thickBot="1" x14ac:dyDescent="0.3">
      <c r="C49" s="131" t="s">
        <v>52</v>
      </c>
      <c r="D49" s="132"/>
      <c r="E49" s="132"/>
      <c r="F49" s="132"/>
      <c r="G49" s="132"/>
    </row>
    <row r="50" spans="3:7" ht="15.75" thickBot="1" x14ac:dyDescent="0.3">
      <c r="C50" s="48" t="s">
        <v>44</v>
      </c>
      <c r="D50" s="47" t="s">
        <v>45</v>
      </c>
      <c r="E50">
        <v>36.091301740823539</v>
      </c>
      <c r="F50" s="128">
        <v>36.583828656000009</v>
      </c>
      <c r="G50" s="124">
        <v>20.825736770799999</v>
      </c>
    </row>
    <row r="51" spans="3:7" ht="15.75" thickBot="1" x14ac:dyDescent="0.3">
      <c r="C51" s="129" t="s">
        <v>31</v>
      </c>
      <c r="D51" s="130"/>
      <c r="E51" s="130"/>
      <c r="F51" s="130"/>
      <c r="G51" s="130"/>
    </row>
    <row r="52" spans="3:7" ht="15.75" thickBot="1" x14ac:dyDescent="0.3">
      <c r="C52" s="68"/>
      <c r="D52" s="64"/>
      <c r="E52" s="69"/>
      <c r="F52" s="70"/>
      <c r="G52" s="71"/>
    </row>
    <row r="53" spans="3:7" ht="15.75" thickBot="1" x14ac:dyDescent="0.3">
      <c r="C53" s="129" t="s">
        <v>32</v>
      </c>
      <c r="D53" s="130"/>
      <c r="E53" s="130"/>
      <c r="F53" s="130"/>
      <c r="G53" s="130"/>
    </row>
    <row r="54" spans="3:7" ht="15.75" thickBot="1" x14ac:dyDescent="0.3">
      <c r="C54" s="63" t="s">
        <v>38</v>
      </c>
      <c r="D54" s="64"/>
      <c r="E54" s="72">
        <f>'TC summary 1A1a'!$G$34-'TC summary 1A1a'!$G$17</f>
        <v>0</v>
      </c>
      <c r="F54" s="73">
        <f>'TC summary 1A1a'!$G$35-'TC summary 1A1a'!$G$18</f>
        <v>2.7789000000000286E-3</v>
      </c>
      <c r="G54" s="74">
        <f>'TC summary 1A1a'!$G$36-'TC summary 1A1a'!$G$19</f>
        <v>2.6927718</v>
      </c>
    </row>
    <row r="55" spans="3:7" ht="39" thickBot="1" x14ac:dyDescent="0.3">
      <c r="C55" s="50" t="s">
        <v>29</v>
      </c>
      <c r="D55" s="51" t="s">
        <v>28</v>
      </c>
      <c r="E55" s="49">
        <f>E50+E52+E54</f>
        <v>36.091301740823539</v>
      </c>
      <c r="F55" s="49">
        <f t="shared" ref="F55" si="7">F50+F52+F54</f>
        <v>36.586607556000011</v>
      </c>
      <c r="G55" s="49">
        <f t="shared" ref="G55" si="8">G50+G52+G54</f>
        <v>23.518508570799998</v>
      </c>
    </row>
    <row r="56" spans="3:7" ht="15.75" thickBot="1" x14ac:dyDescent="0.3"/>
    <row r="57" spans="3:7" ht="15.75" thickBot="1" x14ac:dyDescent="0.3">
      <c r="C57" s="131" t="s">
        <v>53</v>
      </c>
      <c r="D57" s="132"/>
      <c r="E57" s="132"/>
      <c r="F57" s="132"/>
      <c r="G57" s="132"/>
    </row>
    <row r="58" spans="3:7" ht="15.75" thickBot="1" x14ac:dyDescent="0.3">
      <c r="C58" s="48" t="s">
        <v>44</v>
      </c>
      <c r="D58" s="47" t="s">
        <v>45</v>
      </c>
      <c r="E58" s="125">
        <v>0.69775994143470588</v>
      </c>
      <c r="F58" s="128" t="s">
        <v>37</v>
      </c>
      <c r="G58" s="49" t="s">
        <v>37</v>
      </c>
    </row>
    <row r="59" spans="3:7" ht="15.75" thickBot="1" x14ac:dyDescent="0.3">
      <c r="C59" s="129" t="s">
        <v>31</v>
      </c>
      <c r="D59" s="130"/>
      <c r="E59" s="130"/>
      <c r="F59" s="130"/>
      <c r="G59" s="130"/>
    </row>
    <row r="60" spans="3:7" ht="15.75" thickBot="1" x14ac:dyDescent="0.3">
      <c r="C60" s="68"/>
      <c r="D60" s="64"/>
      <c r="E60" s="69"/>
      <c r="F60" s="70"/>
      <c r="G60" s="71"/>
    </row>
    <row r="61" spans="3:7" ht="15.75" thickBot="1" x14ac:dyDescent="0.3">
      <c r="C61" s="129" t="s">
        <v>32</v>
      </c>
      <c r="D61" s="130"/>
      <c r="E61" s="130"/>
      <c r="F61" s="130"/>
      <c r="G61" s="130"/>
    </row>
    <row r="62" spans="3:7" ht="15.75" thickBot="1" x14ac:dyDescent="0.3">
      <c r="C62" s="63" t="s">
        <v>38</v>
      </c>
      <c r="D62" s="64"/>
      <c r="E62" s="72">
        <f>'TC summary 1A1a'!J34-'TC summary 1A1a'!J17</f>
        <v>-1.5868112600000005E-2</v>
      </c>
      <c r="F62" s="73">
        <f>'TC summary 1A1a'!J35</f>
        <v>3.7763180499999997E-3</v>
      </c>
      <c r="G62" s="74">
        <f>'TC summary 1A1a'!J36</f>
        <v>4.0428094894999995E-2</v>
      </c>
    </row>
    <row r="63" spans="3:7" ht="39" thickBot="1" x14ac:dyDescent="0.3">
      <c r="C63" s="50" t="s">
        <v>29</v>
      </c>
      <c r="D63" s="51" t="s">
        <v>28</v>
      </c>
      <c r="E63" s="49">
        <f>E58+E60+E62</f>
        <v>0.68189182883470589</v>
      </c>
      <c r="F63" s="49">
        <f>F62</f>
        <v>3.7763180499999997E-3</v>
      </c>
      <c r="G63" s="49">
        <f>G62</f>
        <v>4.0428094894999995E-2</v>
      </c>
    </row>
    <row r="64" spans="3:7" ht="15.75" thickBot="1" x14ac:dyDescent="0.3"/>
    <row r="65" spans="3:7" ht="15.75" thickBot="1" x14ac:dyDescent="0.3">
      <c r="C65" s="131" t="s">
        <v>50</v>
      </c>
      <c r="D65" s="132"/>
      <c r="E65" s="132"/>
      <c r="F65" s="132"/>
      <c r="G65" s="132"/>
    </row>
    <row r="66" spans="3:7" ht="15.75" thickBot="1" x14ac:dyDescent="0.3">
      <c r="C66" s="48" t="s">
        <v>44</v>
      </c>
      <c r="D66" s="47" t="s">
        <v>45</v>
      </c>
      <c r="E66" s="125">
        <v>136.67352138982349</v>
      </c>
      <c r="F66" s="128">
        <v>152.793902675</v>
      </c>
      <c r="G66" s="124">
        <v>61.776947579999998</v>
      </c>
    </row>
    <row r="67" spans="3:7" ht="15.75" thickBot="1" x14ac:dyDescent="0.3">
      <c r="C67" s="129" t="s">
        <v>31</v>
      </c>
      <c r="D67" s="130"/>
      <c r="E67" s="130"/>
      <c r="F67" s="130"/>
      <c r="G67" s="130"/>
    </row>
    <row r="68" spans="3:7" ht="15.75" thickBot="1" x14ac:dyDescent="0.3">
      <c r="C68" s="68"/>
      <c r="D68" s="64"/>
      <c r="E68" s="69"/>
      <c r="F68" s="70"/>
      <c r="G68" s="71"/>
    </row>
    <row r="69" spans="3:7" ht="15.75" thickBot="1" x14ac:dyDescent="0.3">
      <c r="C69" s="129" t="s">
        <v>32</v>
      </c>
      <c r="D69" s="130"/>
      <c r="E69" s="130"/>
      <c r="F69" s="130"/>
      <c r="G69" s="130"/>
    </row>
    <row r="70" spans="3:7" ht="15.75" thickBot="1" x14ac:dyDescent="0.3">
      <c r="C70" s="63" t="s">
        <v>38</v>
      </c>
      <c r="D70" s="64"/>
      <c r="E70" s="72">
        <f>'TC summary 1A1a'!$D$34-'TC summary 1A1a'!$D$17</f>
        <v>0</v>
      </c>
      <c r="F70" s="73">
        <f>'TC summary 1A1a'!$D$35-'TC summary 1A1a'!$D$18</f>
        <v>1.1853500000000849E-3</v>
      </c>
      <c r="G70" s="74">
        <f>'TC summary 1A1a'!$D$36-'TC summary 1A1a'!$D$19</f>
        <v>1.1486117</v>
      </c>
    </row>
    <row r="71" spans="3:7" ht="39" thickBot="1" x14ac:dyDescent="0.3">
      <c r="C71" s="50" t="s">
        <v>29</v>
      </c>
      <c r="D71" s="51" t="s">
        <v>28</v>
      </c>
      <c r="E71" s="49">
        <f>E66+E68+E70</f>
        <v>136.67352138982349</v>
      </c>
      <c r="F71" s="49">
        <f t="shared" ref="F71" si="9">F66+F68+F70</f>
        <v>152.79508802499998</v>
      </c>
      <c r="G71" s="49">
        <f t="shared" ref="G71" si="10">G66+G68+G70</f>
        <v>62.925559280000002</v>
      </c>
    </row>
    <row r="72" spans="3:7" ht="15.75" thickBot="1" x14ac:dyDescent="0.3"/>
    <row r="73" spans="3:7" ht="15.75" thickBot="1" x14ac:dyDescent="0.3">
      <c r="C73" s="131" t="s">
        <v>54</v>
      </c>
      <c r="D73" s="132"/>
      <c r="E73" s="132"/>
      <c r="F73" s="132"/>
      <c r="G73" s="132"/>
    </row>
    <row r="74" spans="3:7" ht="15.75" thickBot="1" x14ac:dyDescent="0.3">
      <c r="C74" s="48" t="s">
        <v>44</v>
      </c>
      <c r="D74" s="47" t="s">
        <v>45</v>
      </c>
      <c r="E74">
        <v>2.9355061927499997</v>
      </c>
      <c r="F74" s="128">
        <v>2.3572837798999995</v>
      </c>
      <c r="G74" s="124">
        <v>1.3725563753300001</v>
      </c>
    </row>
    <row r="75" spans="3:7" ht="15.75" thickBot="1" x14ac:dyDescent="0.3">
      <c r="C75" s="129" t="s">
        <v>31</v>
      </c>
      <c r="D75" s="130"/>
      <c r="E75" s="130"/>
      <c r="F75" s="130"/>
      <c r="G75" s="130"/>
    </row>
    <row r="76" spans="3:7" ht="15.75" thickBot="1" x14ac:dyDescent="0.3">
      <c r="C76" s="68"/>
      <c r="D76" s="64"/>
      <c r="E76" s="69"/>
      <c r="F76" s="70"/>
      <c r="G76" s="71"/>
    </row>
    <row r="77" spans="3:7" ht="15.75" thickBot="1" x14ac:dyDescent="0.3">
      <c r="C77" s="129" t="s">
        <v>32</v>
      </c>
      <c r="D77" s="130"/>
      <c r="E77" s="130"/>
      <c r="F77" s="130"/>
      <c r="G77" s="130"/>
    </row>
    <row r="78" spans="3:7" ht="15.75" thickBot="1" x14ac:dyDescent="0.3">
      <c r="C78" s="63" t="s">
        <v>38</v>
      </c>
      <c r="D78" s="64"/>
      <c r="E78" s="72">
        <f>'TC summary 1A1a'!$K$34-'TC summary 1A1a'!$K$17</f>
        <v>0</v>
      </c>
      <c r="F78" s="73">
        <f>'TC summary 1A1a'!$K$35-'TC summary 1A1a'!$K$18</f>
        <v>3.5795999999999994E-4</v>
      </c>
      <c r="G78" s="74">
        <f>'TC summary 1A1a'!$K$36-'TC summary 1A1a'!$K$19</f>
        <v>0.34686551999999998</v>
      </c>
    </row>
    <row r="79" spans="3:7" ht="39" thickBot="1" x14ac:dyDescent="0.3">
      <c r="C79" s="50" t="s">
        <v>29</v>
      </c>
      <c r="D79" s="51" t="s">
        <v>28</v>
      </c>
      <c r="E79" s="49">
        <f>E74+E76+E78</f>
        <v>2.9355061927499997</v>
      </c>
      <c r="F79" s="49">
        <f t="shared" ref="F79" si="11">F74+F76+F78</f>
        <v>2.3576417398999996</v>
      </c>
      <c r="G79" s="49">
        <f t="shared" ref="G79" si="12">G74+G76+G78</f>
        <v>1.71942189533</v>
      </c>
    </row>
    <row r="80" spans="3:7" ht="15.75" thickBot="1" x14ac:dyDescent="0.3"/>
    <row r="81" spans="3:7" ht="15.75" thickBot="1" x14ac:dyDescent="0.3">
      <c r="C81" s="131" t="s">
        <v>55</v>
      </c>
      <c r="D81" s="132"/>
      <c r="E81" s="132"/>
      <c r="F81" s="132"/>
      <c r="G81" s="132"/>
    </row>
    <row r="82" spans="3:7" ht="15.75" thickBot="1" x14ac:dyDescent="0.3">
      <c r="C82" s="48" t="s">
        <v>44</v>
      </c>
      <c r="D82" s="47" t="s">
        <v>45</v>
      </c>
      <c r="E82">
        <v>0.17001793230147055</v>
      </c>
      <c r="F82" s="128">
        <v>0.37351402397</v>
      </c>
      <c r="G82" s="124">
        <v>0.120743362555</v>
      </c>
    </row>
    <row r="83" spans="3:7" ht="15.75" thickBot="1" x14ac:dyDescent="0.3">
      <c r="C83" s="129" t="s">
        <v>31</v>
      </c>
      <c r="D83" s="130"/>
      <c r="E83" s="130"/>
      <c r="F83" s="130"/>
      <c r="G83" s="130"/>
    </row>
    <row r="84" spans="3:7" ht="15.75" thickBot="1" x14ac:dyDescent="0.3">
      <c r="C84" s="68"/>
      <c r="D84" s="64"/>
      <c r="E84" s="69"/>
      <c r="F84" s="70"/>
      <c r="G84" s="71"/>
    </row>
    <row r="85" spans="3:7" ht="15.75" thickBot="1" x14ac:dyDescent="0.3">
      <c r="C85" s="129" t="s">
        <v>32</v>
      </c>
      <c r="D85" s="130"/>
      <c r="E85" s="130"/>
      <c r="F85" s="130"/>
      <c r="G85" s="130"/>
    </row>
    <row r="86" spans="3:7" ht="15.75" thickBot="1" x14ac:dyDescent="0.3">
      <c r="C86" s="63" t="s">
        <v>38</v>
      </c>
      <c r="D86" s="64"/>
      <c r="E86" s="72">
        <f>'TC summary 1A1a'!$L$34-'TC summary 1A1a'!$L$17</f>
        <v>0</v>
      </c>
      <c r="F86" s="73">
        <f>'TC summary 1A1a'!$L$35-'TC summary 1A1a'!$L$18</f>
        <v>9.4200000000000013E-5</v>
      </c>
      <c r="G86" s="74">
        <f>'TC summary 1A1a'!$L$36-'TC summary 1A1a'!$L$19</f>
        <v>9.1280400000000012E-2</v>
      </c>
    </row>
    <row r="87" spans="3:7" ht="39" thickBot="1" x14ac:dyDescent="0.3">
      <c r="C87" s="50" t="s">
        <v>29</v>
      </c>
      <c r="D87" s="51" t="s">
        <v>28</v>
      </c>
      <c r="E87" s="49">
        <f>E82+E84+E86</f>
        <v>0.17001793230147055</v>
      </c>
      <c r="F87" s="49">
        <f t="shared" ref="F87" si="13">F82+F84+F86</f>
        <v>0.37360822396999999</v>
      </c>
      <c r="G87" s="49">
        <f t="shared" ref="G87" si="14">G82+G84+G86</f>
        <v>0.21202376255499999</v>
      </c>
    </row>
    <row r="88" spans="3:7" ht="15.75" thickBot="1" x14ac:dyDescent="0.3"/>
    <row r="89" spans="3:7" ht="15.75" thickBot="1" x14ac:dyDescent="0.3">
      <c r="C89" s="131" t="s">
        <v>56</v>
      </c>
      <c r="D89" s="132"/>
      <c r="E89" s="132"/>
      <c r="F89" s="132"/>
      <c r="G89" s="132"/>
    </row>
    <row r="90" spans="3:7" ht="15.75" thickBot="1" x14ac:dyDescent="0.3">
      <c r="C90" s="48" t="s">
        <v>44</v>
      </c>
      <c r="D90" s="47" t="s">
        <v>45</v>
      </c>
      <c r="E90">
        <v>0.25945901199999999</v>
      </c>
      <c r="F90" s="128">
        <v>0.4900366987</v>
      </c>
      <c r="G90" s="124">
        <v>0.20763996200000001</v>
      </c>
    </row>
    <row r="91" spans="3:7" ht="15.75" thickBot="1" x14ac:dyDescent="0.3">
      <c r="C91" s="129" t="s">
        <v>31</v>
      </c>
      <c r="D91" s="130"/>
      <c r="E91" s="130"/>
      <c r="F91" s="130"/>
      <c r="G91" s="130"/>
    </row>
    <row r="92" spans="3:7" ht="15.75" thickBot="1" x14ac:dyDescent="0.3">
      <c r="C92" s="68"/>
      <c r="D92" s="64"/>
      <c r="E92" s="69"/>
      <c r="F92" s="70"/>
      <c r="G92" s="71"/>
    </row>
    <row r="93" spans="3:7" ht="15.75" thickBot="1" x14ac:dyDescent="0.3">
      <c r="C93" s="129" t="s">
        <v>32</v>
      </c>
      <c r="D93" s="130"/>
      <c r="E93" s="130"/>
      <c r="F93" s="130"/>
      <c r="G93" s="130"/>
    </row>
    <row r="94" spans="3:7" ht="15.75" thickBot="1" x14ac:dyDescent="0.3">
      <c r="C94" s="63" t="s">
        <v>38</v>
      </c>
      <c r="D94" s="64"/>
      <c r="E94" s="72">
        <f>'TC summary 1A1a'!$M$34-'TC summary 1A1a'!$M$17</f>
        <v>0</v>
      </c>
      <c r="F94" s="73">
        <f>'TC summary 1A1a'!$M$35-'TC summary 1A1a'!$M$18</f>
        <v>2.6768499999999668E-5</v>
      </c>
      <c r="G94" s="74">
        <f>'TC summary 1A1a'!$M$36-'TC summary 1A1a'!$M$19</f>
        <v>2.5938846999999998E-2</v>
      </c>
    </row>
    <row r="95" spans="3:7" ht="39" thickBot="1" x14ac:dyDescent="0.3">
      <c r="C95" s="50" t="s">
        <v>29</v>
      </c>
      <c r="D95" s="51" t="s">
        <v>28</v>
      </c>
      <c r="E95" s="49">
        <f>E90+E92+E94</f>
        <v>0.25945901199999999</v>
      </c>
      <c r="F95" s="49">
        <f t="shared" ref="F95" si="15">F90+F92+F94</f>
        <v>0.49006346719999999</v>
      </c>
      <c r="G95" s="49">
        <f t="shared" ref="G95" si="16">G90+G92+G94</f>
        <v>0.233578809</v>
      </c>
    </row>
    <row r="96" spans="3:7" ht="15.75" thickBot="1" x14ac:dyDescent="0.3"/>
    <row r="97" spans="3:7" ht="15.75" thickBot="1" x14ac:dyDescent="0.3">
      <c r="C97" s="131" t="s">
        <v>57</v>
      </c>
      <c r="D97" s="132"/>
      <c r="E97" s="132"/>
      <c r="F97" s="132"/>
      <c r="G97" s="132"/>
    </row>
    <row r="98" spans="3:7" ht="15.75" thickBot="1" x14ac:dyDescent="0.3">
      <c r="C98" s="48" t="s">
        <v>44</v>
      </c>
      <c r="D98" s="47" t="s">
        <v>45</v>
      </c>
      <c r="E98">
        <v>0.33487264900000008</v>
      </c>
      <c r="F98" s="128">
        <v>32.451508236199999</v>
      </c>
      <c r="G98" s="124">
        <v>0.24951352640000002</v>
      </c>
    </row>
    <row r="99" spans="3:7" ht="15.75" thickBot="1" x14ac:dyDescent="0.3">
      <c r="C99" s="129" t="s">
        <v>31</v>
      </c>
      <c r="D99" s="130"/>
      <c r="E99" s="130"/>
      <c r="F99" s="130"/>
      <c r="G99" s="130"/>
    </row>
    <row r="100" spans="3:7" ht="15.75" thickBot="1" x14ac:dyDescent="0.3">
      <c r="C100" s="68"/>
      <c r="D100" s="64"/>
      <c r="E100" s="69"/>
      <c r="F100" s="70"/>
      <c r="G100" s="71"/>
    </row>
    <row r="101" spans="3:7" ht="15.75" thickBot="1" x14ac:dyDescent="0.3">
      <c r="C101" s="129" t="s">
        <v>32</v>
      </c>
      <c r="D101" s="130"/>
      <c r="E101" s="130"/>
      <c r="F101" s="130"/>
      <c r="G101" s="130"/>
    </row>
    <row r="102" spans="3:7" ht="15.75" thickBot="1" x14ac:dyDescent="0.3">
      <c r="C102" s="63" t="s">
        <v>38</v>
      </c>
      <c r="D102" s="64"/>
      <c r="E102" s="72">
        <f>'TC summary 1A1a'!$N$34-'TC summary 1A1a'!$N$17</f>
        <v>0</v>
      </c>
      <c r="F102" s="73">
        <f>'TC summary 1A1a'!$N$35-'TC summary 1A1a'!$N$18</f>
        <v>3.1243000000000243E-4</v>
      </c>
      <c r="G102" s="74">
        <f>'TC summary 1A1a'!$N$36-'TC summary 1A1a'!$N$19</f>
        <v>0.30274665999999995</v>
      </c>
    </row>
    <row r="103" spans="3:7" ht="39" thickBot="1" x14ac:dyDescent="0.3">
      <c r="C103" s="50" t="s">
        <v>29</v>
      </c>
      <c r="D103" s="51" t="s">
        <v>28</v>
      </c>
      <c r="E103" s="49">
        <f>E98+E100+E102</f>
        <v>0.33487264900000008</v>
      </c>
      <c r="F103" s="49">
        <f t="shared" ref="F103" si="17">F98+F100+F102</f>
        <v>32.4518206662</v>
      </c>
      <c r="G103" s="49">
        <f t="shared" ref="G103" si="18">G98+G100+G102</f>
        <v>0.55226018639999996</v>
      </c>
    </row>
    <row r="104" spans="3:7" ht="15.75" thickBot="1" x14ac:dyDescent="0.3"/>
    <row r="105" spans="3:7" ht="15.75" thickBot="1" x14ac:dyDescent="0.3">
      <c r="C105" s="131" t="s">
        <v>58</v>
      </c>
      <c r="D105" s="132"/>
      <c r="E105" s="132"/>
      <c r="F105" s="132"/>
      <c r="G105" s="132"/>
    </row>
    <row r="106" spans="3:7" ht="15.75" thickBot="1" x14ac:dyDescent="0.3">
      <c r="C106" s="48" t="s">
        <v>44</v>
      </c>
      <c r="D106" s="47" t="s">
        <v>45</v>
      </c>
      <c r="E106">
        <v>1.7197773400223531</v>
      </c>
      <c r="F106" s="128">
        <v>1.7470365389760001</v>
      </c>
      <c r="G106" s="124">
        <v>1.4025567621671999</v>
      </c>
    </row>
    <row r="107" spans="3:7" ht="15.75" thickBot="1" x14ac:dyDescent="0.3">
      <c r="C107" s="129" t="s">
        <v>31</v>
      </c>
      <c r="D107" s="130"/>
      <c r="E107" s="130"/>
      <c r="F107" s="130"/>
      <c r="G107" s="130"/>
    </row>
    <row r="108" spans="3:7" ht="15.75" thickBot="1" x14ac:dyDescent="0.3">
      <c r="C108" s="68"/>
      <c r="D108" s="64"/>
      <c r="E108" s="69"/>
      <c r="F108" s="70"/>
      <c r="G108" s="71"/>
    </row>
    <row r="109" spans="3:7" ht="15.75" thickBot="1" x14ac:dyDescent="0.3">
      <c r="C109" s="129" t="s">
        <v>32</v>
      </c>
      <c r="D109" s="130"/>
      <c r="E109" s="130"/>
      <c r="F109" s="130"/>
      <c r="G109" s="130"/>
    </row>
    <row r="110" spans="3:7" ht="15.75" thickBot="1" x14ac:dyDescent="0.3">
      <c r="C110" s="63" t="s">
        <v>38</v>
      </c>
      <c r="D110" s="64"/>
      <c r="E110" s="72">
        <f>'TC summary 1A1a'!$O$34-'TC summary 1A1a'!$O$17</f>
        <v>0</v>
      </c>
      <c r="F110" s="73">
        <f>'TC summary 1A1a'!$O$35-'TC summary 1A1a'!$O$18</f>
        <v>2.0017499999999992E-4</v>
      </c>
      <c r="G110" s="74">
        <f>'TC summary 1A1a'!$O$36-'TC summary 1A1a'!$O$19</f>
        <v>0.19397085</v>
      </c>
    </row>
    <row r="111" spans="3:7" ht="39" thickBot="1" x14ac:dyDescent="0.3">
      <c r="C111" s="50" t="s">
        <v>29</v>
      </c>
      <c r="D111" s="51" t="s">
        <v>28</v>
      </c>
      <c r="E111" s="49">
        <f>E106+E108+E110</f>
        <v>1.7197773400223531</v>
      </c>
      <c r="F111" s="49">
        <f t="shared" ref="F111" si="19">F106+F108+F110</f>
        <v>1.7472367139760001</v>
      </c>
      <c r="G111" s="49">
        <f t="shared" ref="G111" si="20">G106+G108+G110</f>
        <v>1.5965276121671998</v>
      </c>
    </row>
    <row r="112" spans="3:7" ht="15.75" thickBot="1" x14ac:dyDescent="0.3"/>
    <row r="113" spans="3:7" ht="15.75" thickBot="1" x14ac:dyDescent="0.3">
      <c r="C113" s="131" t="s">
        <v>59</v>
      </c>
      <c r="D113" s="132"/>
      <c r="E113" s="132"/>
      <c r="F113" s="132"/>
      <c r="G113" s="132"/>
    </row>
    <row r="114" spans="3:7" ht="15.75" thickBot="1" x14ac:dyDescent="0.3">
      <c r="C114" s="48" t="s">
        <v>44</v>
      </c>
      <c r="D114" s="47" t="s">
        <v>45</v>
      </c>
      <c r="E114">
        <v>0.24897412501399996</v>
      </c>
      <c r="F114" s="128">
        <v>0.43630251883759991</v>
      </c>
      <c r="G114" s="124">
        <v>0.13501922621672</v>
      </c>
    </row>
    <row r="115" spans="3:7" ht="15.75" thickBot="1" x14ac:dyDescent="0.3">
      <c r="C115" s="129" t="s">
        <v>31</v>
      </c>
      <c r="D115" s="130"/>
      <c r="E115" s="130"/>
      <c r="F115" s="130"/>
      <c r="G115" s="130"/>
    </row>
    <row r="116" spans="3:7" ht="15.75" thickBot="1" x14ac:dyDescent="0.3">
      <c r="C116" s="68"/>
      <c r="D116" s="64"/>
      <c r="E116" s="69"/>
      <c r="F116" s="70"/>
      <c r="G116" s="71"/>
    </row>
    <row r="117" spans="3:7" ht="15.75" thickBot="1" x14ac:dyDescent="0.3">
      <c r="C117" s="129" t="s">
        <v>32</v>
      </c>
      <c r="D117" s="130"/>
      <c r="E117" s="130"/>
      <c r="F117" s="130"/>
      <c r="G117" s="130"/>
    </row>
    <row r="118" spans="3:7" ht="15.75" thickBot="1" x14ac:dyDescent="0.3">
      <c r="C118" s="63" t="s">
        <v>38</v>
      </c>
      <c r="D118" s="64"/>
      <c r="E118" s="72">
        <f>'TC summary 1A1a'!$P$34-'TC summary 1A1a'!$P$17</f>
        <v>0</v>
      </c>
      <c r="F118" s="73">
        <f>'TC summary 1A1a'!$P$35-'TC summary 1A1a'!$P$18</f>
        <v>4.1683500000000017E-4</v>
      </c>
      <c r="G118" s="74">
        <f>'TC summary 1A1a'!$P$36-'TC summary 1A1a'!$P$19</f>
        <v>0.40391577000000001</v>
      </c>
    </row>
    <row r="119" spans="3:7" ht="39" thickBot="1" x14ac:dyDescent="0.3">
      <c r="C119" s="50" t="s">
        <v>29</v>
      </c>
      <c r="D119" s="51" t="s">
        <v>28</v>
      </c>
      <c r="E119" s="49">
        <f>E114+E116+E118</f>
        <v>0.24897412501399996</v>
      </c>
      <c r="F119" s="49">
        <f t="shared" ref="F119" si="21">F114+F116+F118</f>
        <v>0.43671935383759991</v>
      </c>
      <c r="G119" s="49">
        <f t="shared" ref="G119" si="22">G114+G116+G118</f>
        <v>0.53893499621672003</v>
      </c>
    </row>
    <row r="120" spans="3:7" ht="15.75" thickBot="1" x14ac:dyDescent="0.3"/>
    <row r="121" spans="3:7" ht="15.75" thickBot="1" x14ac:dyDescent="0.3">
      <c r="C121" s="131" t="s">
        <v>60</v>
      </c>
      <c r="D121" s="132"/>
      <c r="E121" s="132"/>
      <c r="F121" s="132"/>
      <c r="G121" s="132"/>
    </row>
    <row r="122" spans="3:7" ht="15.75" thickBot="1" x14ac:dyDescent="0.3">
      <c r="C122" s="48" t="s">
        <v>44</v>
      </c>
      <c r="D122" s="47" t="s">
        <v>45</v>
      </c>
      <c r="E122" s="125">
        <v>6.9643026538502939</v>
      </c>
      <c r="F122" s="128">
        <v>1.067658042226</v>
      </c>
      <c r="G122" s="124">
        <v>0.15511889961219999</v>
      </c>
    </row>
    <row r="123" spans="3:7" ht="15.75" thickBot="1" x14ac:dyDescent="0.3">
      <c r="C123" s="129" t="s">
        <v>31</v>
      </c>
      <c r="D123" s="130"/>
      <c r="E123" s="130"/>
      <c r="F123" s="130"/>
      <c r="G123" s="130"/>
    </row>
    <row r="124" spans="3:7" ht="15.75" thickBot="1" x14ac:dyDescent="0.3">
      <c r="C124" s="68"/>
      <c r="D124" s="64"/>
      <c r="E124" s="69"/>
      <c r="F124" s="70"/>
      <c r="G124" s="71"/>
    </row>
    <row r="125" spans="3:7" ht="15.75" thickBot="1" x14ac:dyDescent="0.3">
      <c r="C125" s="129" t="s">
        <v>32</v>
      </c>
      <c r="D125" s="130"/>
      <c r="E125" s="130"/>
      <c r="F125" s="130"/>
      <c r="G125" s="130"/>
    </row>
    <row r="126" spans="3:7" ht="15.75" thickBot="1" x14ac:dyDescent="0.3">
      <c r="C126" s="63" t="s">
        <v>38</v>
      </c>
      <c r="D126" s="64"/>
      <c r="E126" s="72">
        <f>'TC summary 1A1a'!$Q$34-'TC summary 1A1a'!$Q$17</f>
        <v>0</v>
      </c>
      <c r="F126" s="73">
        <f>'TC summary 1A1a'!$Q$35-'TC summary 1A1a'!$Q$18</f>
        <v>2.0017500000000008E-2</v>
      </c>
      <c r="G126" s="74">
        <f>'TC summary 1A1a'!$Q$36-'TC summary 1A1a'!$Q$19</f>
        <v>19.397085000000001</v>
      </c>
    </row>
    <row r="127" spans="3:7" ht="39" thickBot="1" x14ac:dyDescent="0.3">
      <c r="C127" s="50" t="s">
        <v>29</v>
      </c>
      <c r="D127" s="51" t="s">
        <v>28</v>
      </c>
      <c r="E127" s="49">
        <f>E122+E124+E126</f>
        <v>6.9643026538502939</v>
      </c>
      <c r="F127" s="49">
        <f t="shared" ref="F127" si="23">F122+F124+F126</f>
        <v>1.087675542226</v>
      </c>
      <c r="G127" s="49">
        <f t="shared" ref="G127" si="24">G122+G124+G126</f>
        <v>19.552203899612202</v>
      </c>
    </row>
    <row r="128" spans="3:7" ht="15.75" thickBot="1" x14ac:dyDescent="0.3"/>
    <row r="129" spans="3:7" ht="15.75" thickBot="1" x14ac:dyDescent="0.3">
      <c r="C129" s="131" t="s">
        <v>61</v>
      </c>
      <c r="D129" s="132"/>
      <c r="E129" s="132"/>
      <c r="F129" s="132"/>
      <c r="G129" s="132"/>
    </row>
    <row r="130" spans="3:7" ht="15.75" thickBot="1" x14ac:dyDescent="0.3">
      <c r="C130" s="48" t="s">
        <v>44</v>
      </c>
      <c r="D130" s="47" t="s">
        <v>45</v>
      </c>
      <c r="E130">
        <v>0.1341602019164706</v>
      </c>
      <c r="F130" s="128">
        <v>0.28674264455999998</v>
      </c>
      <c r="G130" s="124">
        <v>0.122576942464</v>
      </c>
    </row>
    <row r="131" spans="3:7" ht="15.75" thickBot="1" x14ac:dyDescent="0.3">
      <c r="C131" s="129" t="s">
        <v>31</v>
      </c>
      <c r="D131" s="130"/>
      <c r="E131" s="130"/>
      <c r="F131" s="130"/>
      <c r="G131" s="130"/>
    </row>
    <row r="132" spans="3:7" ht="15.75" thickBot="1" x14ac:dyDescent="0.3">
      <c r="C132" s="68"/>
      <c r="D132" s="64"/>
      <c r="E132" s="69"/>
      <c r="F132" s="70"/>
      <c r="G132" s="71"/>
    </row>
    <row r="133" spans="3:7" ht="15.75" thickBot="1" x14ac:dyDescent="0.3">
      <c r="C133" s="129" t="s">
        <v>32</v>
      </c>
      <c r="D133" s="130"/>
      <c r="E133" s="130"/>
      <c r="F133" s="130"/>
      <c r="G133" s="130"/>
    </row>
    <row r="134" spans="3:7" ht="15.75" thickBot="1" x14ac:dyDescent="0.3">
      <c r="C134" s="63" t="s">
        <v>38</v>
      </c>
      <c r="D134" s="64"/>
      <c r="E134" s="72">
        <f>'TC summary 1A1a'!$R$34-'TC summary 1A1a'!$R$17</f>
        <v>0</v>
      </c>
      <c r="F134" s="73">
        <f>'TC summary 1A1a'!$R$35-'TC summary 1A1a'!$R$18</f>
        <v>1.6170999999999981E-4</v>
      </c>
      <c r="G134" s="74">
        <f>'TC summary 1A1a'!$R$36-'TC summary 1A1a'!$R$19</f>
        <v>0.15669801999999997</v>
      </c>
    </row>
    <row r="135" spans="3:7" ht="39" thickBot="1" x14ac:dyDescent="0.3">
      <c r="C135" s="50" t="s">
        <v>29</v>
      </c>
      <c r="D135" s="51" t="s">
        <v>28</v>
      </c>
      <c r="E135" s="49">
        <f>E130+E132+E134</f>
        <v>0.1341602019164706</v>
      </c>
      <c r="F135" s="49">
        <f t="shared" ref="F135" si="25">F130+F132+F134</f>
        <v>0.28690435455999996</v>
      </c>
      <c r="G135" s="49">
        <f t="shared" ref="G135" si="26">G130+G132+G134</f>
        <v>0.27927496246399997</v>
      </c>
    </row>
    <row r="136" spans="3:7" ht="15.75" thickBot="1" x14ac:dyDescent="0.3"/>
    <row r="137" spans="3:7" ht="15.75" thickBot="1" x14ac:dyDescent="0.3">
      <c r="C137" s="131" t="s">
        <v>62</v>
      </c>
      <c r="D137" s="132"/>
      <c r="E137" s="132"/>
      <c r="F137" s="132"/>
      <c r="G137" s="132"/>
    </row>
    <row r="138" spans="3:7" ht="15.75" thickBot="1" x14ac:dyDescent="0.3">
      <c r="C138" s="48" t="s">
        <v>44</v>
      </c>
      <c r="D138" s="47" t="s">
        <v>45</v>
      </c>
      <c r="E138">
        <v>4.5058273843970591</v>
      </c>
      <c r="F138" s="128">
        <v>3.6465703149000004</v>
      </c>
      <c r="G138" s="124">
        <v>1.2596306753300002</v>
      </c>
    </row>
    <row r="139" spans="3:7" ht="15.75" thickBot="1" x14ac:dyDescent="0.3">
      <c r="C139" s="129" t="s">
        <v>31</v>
      </c>
      <c r="D139" s="130"/>
      <c r="E139" s="130"/>
      <c r="F139" s="130"/>
      <c r="G139" s="130"/>
    </row>
    <row r="140" spans="3:7" ht="15.75" thickBot="1" x14ac:dyDescent="0.3">
      <c r="C140" s="68"/>
      <c r="D140" s="64"/>
      <c r="E140" s="69"/>
      <c r="F140" s="70"/>
      <c r="G140" s="71"/>
    </row>
    <row r="141" spans="3:7" ht="15.75" thickBot="1" x14ac:dyDescent="0.3">
      <c r="C141" s="129" t="s">
        <v>32</v>
      </c>
      <c r="D141" s="130"/>
      <c r="E141" s="130"/>
      <c r="F141" s="130"/>
      <c r="G141" s="130"/>
    </row>
    <row r="142" spans="3:7" ht="15.75" thickBot="1" x14ac:dyDescent="0.3">
      <c r="C142" s="63" t="s">
        <v>38</v>
      </c>
      <c r="D142" s="64"/>
      <c r="E142" s="72">
        <f>'TC summary 1A1a'!$S$34-'TC summary 1A1a'!$S$17</f>
        <v>0</v>
      </c>
      <c r="F142" s="73">
        <f>'TC summary 1A1a'!$S$35-'TC summary 1A1a'!$S$18</f>
        <v>6.8923000000000005E-3</v>
      </c>
      <c r="G142" s="74">
        <f>'TC summary 1A1a'!$S$36-'TC summary 1A1a'!$S$19</f>
        <v>6.6786826000000001</v>
      </c>
    </row>
    <row r="143" spans="3:7" ht="39" thickBot="1" x14ac:dyDescent="0.3">
      <c r="C143" s="50" t="s">
        <v>29</v>
      </c>
      <c r="D143" s="51" t="s">
        <v>28</v>
      </c>
      <c r="E143" s="49">
        <f>E138+E140+E142</f>
        <v>4.5058273843970591</v>
      </c>
      <c r="F143" s="49">
        <f t="shared" ref="F143" si="27">F138+F140+F142</f>
        <v>3.6534626149000005</v>
      </c>
      <c r="G143" s="49">
        <f t="shared" ref="G143" si="28">G138+G140+G142</f>
        <v>7.9383132753300005</v>
      </c>
    </row>
    <row r="144" spans="3:7" ht="15.75" thickBot="1" x14ac:dyDescent="0.3"/>
    <row r="145" spans="3:7" ht="15.75" thickBot="1" x14ac:dyDescent="0.3">
      <c r="C145" s="131" t="s">
        <v>108</v>
      </c>
      <c r="D145" s="132"/>
      <c r="E145" s="132"/>
      <c r="F145" s="132"/>
      <c r="G145" s="132"/>
    </row>
    <row r="146" spans="3:7" ht="15.75" thickBot="1" x14ac:dyDescent="0.3">
      <c r="C146" s="48" t="s">
        <v>44</v>
      </c>
      <c r="D146" s="47" t="s">
        <v>45</v>
      </c>
      <c r="E146">
        <v>293.5995739</v>
      </c>
      <c r="F146" s="128">
        <v>211.849488006</v>
      </c>
      <c r="G146" s="124">
        <v>0.98415951000000002</v>
      </c>
    </row>
    <row r="147" spans="3:7" ht="15.75" thickBot="1" x14ac:dyDescent="0.3">
      <c r="C147" s="129" t="s">
        <v>31</v>
      </c>
      <c r="D147" s="130"/>
      <c r="E147" s="130"/>
      <c r="F147" s="130"/>
      <c r="G147" s="130"/>
    </row>
    <row r="148" spans="3:7" ht="15.75" thickBot="1" x14ac:dyDescent="0.3">
      <c r="C148" s="68"/>
      <c r="D148" s="64"/>
      <c r="E148" s="69"/>
      <c r="F148" s="70"/>
      <c r="G148" s="71"/>
    </row>
    <row r="149" spans="3:7" ht="15.75" thickBot="1" x14ac:dyDescent="0.3">
      <c r="C149" s="129" t="s">
        <v>32</v>
      </c>
      <c r="D149" s="130"/>
      <c r="E149" s="130"/>
      <c r="F149" s="130"/>
      <c r="G149" s="130"/>
    </row>
    <row r="150" spans="3:7" ht="15.75" thickBot="1" x14ac:dyDescent="0.3">
      <c r="C150" s="63" t="s">
        <v>38</v>
      </c>
      <c r="D150" s="64"/>
      <c r="E150" s="72">
        <f>'TC summary 1A1a'!$T$34-'TC summary 1A1a'!$T$17</f>
        <v>0</v>
      </c>
      <c r="F150" s="73">
        <f>'TC summary 1A1a'!$T$35-'TC summary 1A1a'!$T$18</f>
        <v>1.9625000000000892E-4</v>
      </c>
      <c r="G150" s="74">
        <f>'TC summary 1A1a'!$T$36-'TC summary 1A1a'!$T$19</f>
        <v>0.19016750000000004</v>
      </c>
    </row>
    <row r="151" spans="3:7" ht="39" thickBot="1" x14ac:dyDescent="0.3">
      <c r="C151" s="50" t="s">
        <v>29</v>
      </c>
      <c r="D151" s="51" t="s">
        <v>28</v>
      </c>
      <c r="E151" s="49">
        <f>E146+E148+E150</f>
        <v>293.5995739</v>
      </c>
      <c r="F151" s="49">
        <f t="shared" ref="F151" si="29">F146+F148+F150</f>
        <v>211.84968425599999</v>
      </c>
      <c r="G151" s="49">
        <f t="shared" ref="G151" si="30">G146+G148+G150</f>
        <v>1.1743270100000001</v>
      </c>
    </row>
    <row r="152" spans="3:7" ht="15.75" thickBot="1" x14ac:dyDescent="0.3"/>
    <row r="153" spans="3:7" ht="15.75" thickBot="1" x14ac:dyDescent="0.3">
      <c r="C153" s="131" t="s">
        <v>109</v>
      </c>
      <c r="D153" s="132"/>
      <c r="E153" s="132"/>
      <c r="F153" s="132"/>
      <c r="G153" s="132"/>
    </row>
    <row r="154" spans="3:7" ht="15.75" thickBot="1" x14ac:dyDescent="0.3">
      <c r="C154" s="48" t="s">
        <v>44</v>
      </c>
      <c r="D154" s="47" t="s">
        <v>45</v>
      </c>
      <c r="E154">
        <v>0.1997993304174118</v>
      </c>
      <c r="F154" s="128">
        <v>0.40569777357800002</v>
      </c>
      <c r="G154" s="124">
        <v>3.2011721232000001E-3</v>
      </c>
    </row>
    <row r="155" spans="3:7" ht="15.75" thickBot="1" x14ac:dyDescent="0.3">
      <c r="C155" s="129" t="s">
        <v>31</v>
      </c>
      <c r="D155" s="130"/>
      <c r="E155" s="130"/>
      <c r="F155" s="130"/>
      <c r="G155" s="130"/>
    </row>
    <row r="156" spans="3:7" ht="15.75" thickBot="1" x14ac:dyDescent="0.3">
      <c r="C156" s="68"/>
      <c r="D156" s="64"/>
      <c r="E156" s="69"/>
      <c r="F156" s="70"/>
      <c r="G156" s="71"/>
    </row>
    <row r="157" spans="3:7" ht="15.75" thickBot="1" x14ac:dyDescent="0.3">
      <c r="C157" s="129" t="s">
        <v>32</v>
      </c>
      <c r="D157" s="130"/>
      <c r="E157" s="130"/>
      <c r="F157" s="130"/>
      <c r="G157" s="130"/>
    </row>
    <row r="158" spans="3:7" ht="15.75" thickBot="1" x14ac:dyDescent="0.3">
      <c r="C158" s="63" t="s">
        <v>38</v>
      </c>
      <c r="D158" s="64"/>
      <c r="E158" s="72">
        <f>'TC summary 1A1a'!$U$34-'TC summary 1A1a'!$U$17</f>
        <v>-0.11473901812800003</v>
      </c>
      <c r="F158" s="73">
        <f>'TC summary 1A1a'!$U$35-'TC summary 1A1a'!$U$18</f>
        <v>0</v>
      </c>
      <c r="G158" s="74">
        <f>'TC summary 1A1a'!$U$36-'TC summary 1A1a'!$U$19</f>
        <v>0</v>
      </c>
    </row>
    <row r="159" spans="3:7" ht="39" thickBot="1" x14ac:dyDescent="0.3">
      <c r="C159" s="50" t="s">
        <v>29</v>
      </c>
      <c r="D159" s="51" t="s">
        <v>28</v>
      </c>
      <c r="E159" s="49">
        <f>E154+E156+E158</f>
        <v>8.5060312289411771E-2</v>
      </c>
      <c r="F159" s="49">
        <f t="shared" ref="F159" si="31">F154+F156+F158</f>
        <v>0.40569777357800002</v>
      </c>
      <c r="G159" s="49">
        <f t="shared" ref="G159" si="32">G154+G156+G158</f>
        <v>3.2011721232000001E-3</v>
      </c>
    </row>
    <row r="160" spans="3:7" ht="15.75" thickBot="1" x14ac:dyDescent="0.3"/>
    <row r="161" spans="3:7" ht="15.75" thickBot="1" x14ac:dyDescent="0.3">
      <c r="C161" s="131" t="s">
        <v>110</v>
      </c>
      <c r="D161" s="132"/>
      <c r="E161" s="132"/>
      <c r="F161" s="132"/>
      <c r="G161" s="132"/>
    </row>
    <row r="162" spans="3:7" ht="15.75" thickBot="1" x14ac:dyDescent="0.3">
      <c r="C162" s="48" t="s">
        <v>44</v>
      </c>
      <c r="D162" s="47" t="s">
        <v>45</v>
      </c>
      <c r="E162">
        <v>0.28163809213435292</v>
      </c>
      <c r="F162" s="128">
        <v>0.4576792953940001</v>
      </c>
      <c r="G162" s="124">
        <v>4.5804581848000007E-3</v>
      </c>
    </row>
    <row r="163" spans="3:7" ht="15.75" thickBot="1" x14ac:dyDescent="0.3">
      <c r="C163" s="129" t="s">
        <v>31</v>
      </c>
      <c r="D163" s="130"/>
      <c r="E163" s="130"/>
      <c r="F163" s="130"/>
      <c r="G163" s="130"/>
    </row>
    <row r="164" spans="3:7" ht="15.75" thickBot="1" x14ac:dyDescent="0.3">
      <c r="C164" s="68"/>
      <c r="D164" s="64"/>
      <c r="E164" s="69"/>
      <c r="F164" s="70"/>
      <c r="G164" s="71"/>
    </row>
    <row r="165" spans="3:7" ht="15.75" thickBot="1" x14ac:dyDescent="0.3">
      <c r="C165" s="129" t="s">
        <v>32</v>
      </c>
      <c r="D165" s="130"/>
      <c r="E165" s="130"/>
      <c r="F165" s="130"/>
      <c r="G165" s="130"/>
    </row>
    <row r="166" spans="3:7" ht="15.75" thickBot="1" x14ac:dyDescent="0.3">
      <c r="C166" s="63" t="s">
        <v>38</v>
      </c>
      <c r="D166" s="64"/>
      <c r="E166" s="72">
        <f>'TC summary 1A1a'!$V$34-'TC summary 1A1a'!$V$17</f>
        <v>-0.17210852719199998</v>
      </c>
      <c r="F166" s="73">
        <f>'TC summary 1A1a'!$V$35-'TC summary 1A1a'!$V$18</f>
        <v>3.5325000000003257E-7</v>
      </c>
      <c r="G166" s="74">
        <f>'TC summary 1A1a'!$V$36-'TC summary 1A1a'!$V$19</f>
        <v>3.423015E-4</v>
      </c>
    </row>
    <row r="167" spans="3:7" ht="39" thickBot="1" x14ac:dyDescent="0.3">
      <c r="C167" s="50" t="s">
        <v>29</v>
      </c>
      <c r="D167" s="51" t="s">
        <v>28</v>
      </c>
      <c r="E167" s="49">
        <f>E162+E164+E166</f>
        <v>0.10952956494235294</v>
      </c>
      <c r="F167" s="49">
        <f t="shared" ref="F167" si="33">F162+F164+F166</f>
        <v>0.45767964864400007</v>
      </c>
      <c r="G167" s="49">
        <f t="shared" ref="G167" si="34">G162+G164+G166</f>
        <v>4.9227596848000011E-3</v>
      </c>
    </row>
    <row r="168" spans="3:7" ht="15.75" thickBot="1" x14ac:dyDescent="0.3"/>
    <row r="169" spans="3:7" ht="15.75" thickBot="1" x14ac:dyDescent="0.3">
      <c r="C169" s="131" t="s">
        <v>111</v>
      </c>
      <c r="D169" s="132"/>
      <c r="E169" s="132"/>
      <c r="F169" s="132"/>
      <c r="G169" s="132"/>
    </row>
    <row r="170" spans="3:7" ht="15.75" thickBot="1" x14ac:dyDescent="0.3">
      <c r="C170" s="48" t="s">
        <v>44</v>
      </c>
      <c r="D170" s="47" t="s">
        <v>45</v>
      </c>
      <c r="E170">
        <v>0.22289891449200003</v>
      </c>
      <c r="F170" s="128">
        <v>0.183126280404</v>
      </c>
      <c r="G170" s="124">
        <v>2.3488581848000001E-3</v>
      </c>
    </row>
    <row r="171" spans="3:7" ht="15.75" thickBot="1" x14ac:dyDescent="0.3">
      <c r="C171" s="129" t="s">
        <v>31</v>
      </c>
      <c r="D171" s="130"/>
      <c r="E171" s="130"/>
      <c r="F171" s="130"/>
      <c r="G171" s="130"/>
    </row>
    <row r="172" spans="3:7" ht="15.75" thickBot="1" x14ac:dyDescent="0.3">
      <c r="C172" s="68"/>
      <c r="D172" s="64"/>
      <c r="E172" s="69"/>
      <c r="F172" s="70"/>
      <c r="G172" s="71"/>
    </row>
    <row r="173" spans="3:7" ht="15.75" thickBot="1" x14ac:dyDescent="0.3">
      <c r="C173" s="129" t="s">
        <v>32</v>
      </c>
      <c r="D173" s="130"/>
      <c r="E173" s="130"/>
      <c r="F173" s="130"/>
      <c r="G173" s="130"/>
    </row>
    <row r="174" spans="3:7" ht="15.75" thickBot="1" x14ac:dyDescent="0.3">
      <c r="C174" s="63" t="s">
        <v>38</v>
      </c>
      <c r="D174" s="64"/>
      <c r="E174" s="72">
        <f>'TC summary 1A1a'!$W$34-'TC summary 1A1a'!$W$17</f>
        <v>-0.17210852719199998</v>
      </c>
      <c r="F174" s="73">
        <f>'TC summary 1A1a'!$W$35-'TC summary 1A1a'!$W$18</f>
        <v>3.5325000000003257E-7</v>
      </c>
      <c r="G174" s="74">
        <f>'TC summary 1A1a'!$W$36-'TC summary 1A1a'!$W$19</f>
        <v>3.423015E-4</v>
      </c>
    </row>
    <row r="175" spans="3:7" ht="39" thickBot="1" x14ac:dyDescent="0.3">
      <c r="C175" s="50" t="s">
        <v>29</v>
      </c>
      <c r="D175" s="51" t="s">
        <v>28</v>
      </c>
      <c r="E175" s="49">
        <f>E170+E172+E174</f>
        <v>5.0790387300000045E-2</v>
      </c>
      <c r="F175" s="49">
        <f t="shared" ref="F175" si="35">F170+F172+F174</f>
        <v>0.183126633654</v>
      </c>
      <c r="G175" s="49">
        <f t="shared" ref="G175" si="36">G170+G172+G174</f>
        <v>2.6911596848E-3</v>
      </c>
    </row>
    <row r="176" spans="3:7" ht="15.75" thickBot="1" x14ac:dyDescent="0.3"/>
    <row r="177" spans="3:7" ht="15.75" thickBot="1" x14ac:dyDescent="0.3">
      <c r="C177" s="131" t="s">
        <v>112</v>
      </c>
      <c r="D177" s="132"/>
      <c r="E177" s="132"/>
      <c r="F177" s="132"/>
      <c r="G177" s="132"/>
    </row>
    <row r="178" spans="3:7" ht="15.75" thickBot="1" x14ac:dyDescent="0.3">
      <c r="C178" s="48" t="s">
        <v>44</v>
      </c>
      <c r="D178" s="47" t="s">
        <v>45</v>
      </c>
      <c r="E178">
        <v>0.22598413305200002</v>
      </c>
      <c r="F178" s="128">
        <v>0.26326699670199999</v>
      </c>
      <c r="G178" s="124">
        <v>5.1588581848000005E-3</v>
      </c>
    </row>
    <row r="179" spans="3:7" ht="15.75" thickBot="1" x14ac:dyDescent="0.3">
      <c r="C179" s="129" t="s">
        <v>31</v>
      </c>
      <c r="D179" s="130"/>
      <c r="E179" s="130"/>
      <c r="F179" s="130"/>
      <c r="G179" s="130"/>
    </row>
    <row r="180" spans="3:7" ht="15.75" thickBot="1" x14ac:dyDescent="0.3">
      <c r="C180" s="68"/>
      <c r="D180" s="64"/>
      <c r="E180" s="69"/>
      <c r="F180" s="70"/>
      <c r="G180" s="71"/>
    </row>
    <row r="181" spans="3:7" ht="15.75" thickBot="1" x14ac:dyDescent="0.3">
      <c r="C181" s="129" t="s">
        <v>32</v>
      </c>
      <c r="D181" s="130"/>
      <c r="E181" s="130"/>
      <c r="F181" s="130"/>
      <c r="G181" s="130"/>
    </row>
    <row r="182" spans="3:7" ht="15.75" thickBot="1" x14ac:dyDescent="0.3">
      <c r="C182" s="63" t="s">
        <v>38</v>
      </c>
      <c r="D182" s="64"/>
      <c r="E182" s="72">
        <f>'TC summary 1A1a'!$X$34-'TC summary 1A1a'!$X$17</f>
        <v>-0.17210852719199998</v>
      </c>
      <c r="F182" s="73">
        <f>'TC summary 1A1a'!$X$35-'TC summary 1A1a'!$X$18</f>
        <v>5.4322000000002696E-7</v>
      </c>
      <c r="G182" s="74">
        <f>'TC summary 1A1a'!$X$36-'TC summary 1A1a'!$X$19</f>
        <v>5.2638364E-4</v>
      </c>
    </row>
    <row r="183" spans="3:7" ht="39" thickBot="1" x14ac:dyDescent="0.3">
      <c r="C183" s="50" t="s">
        <v>29</v>
      </c>
      <c r="D183" s="51" t="s">
        <v>28</v>
      </c>
      <c r="E183" s="49">
        <f>E178+E180+E182</f>
        <v>5.3875605860000036E-2</v>
      </c>
      <c r="F183" s="49">
        <f t="shared" ref="F183" si="37">F178+F180+F182</f>
        <v>0.26326753992199997</v>
      </c>
      <c r="G183" s="49">
        <f t="shared" ref="G183" si="38">G178+G180+G182</f>
        <v>5.6852418248000006E-3</v>
      </c>
    </row>
  </sheetData>
  <mergeCells count="70">
    <mergeCell ref="B4:B22"/>
    <mergeCell ref="C24:G24"/>
    <mergeCell ref="C26:G26"/>
    <mergeCell ref="C28:G28"/>
    <mergeCell ref="C4:C5"/>
    <mergeCell ref="D4:D5"/>
    <mergeCell ref="E4:G4"/>
    <mergeCell ref="C6:G6"/>
    <mergeCell ref="C20:G20"/>
    <mergeCell ref="C15:G15"/>
    <mergeCell ref="C17:G17"/>
    <mergeCell ref="C11:G11"/>
    <mergeCell ref="C8:G8"/>
    <mergeCell ref="C33:G33"/>
    <mergeCell ref="C35:G35"/>
    <mergeCell ref="C37:G37"/>
    <mergeCell ref="C41:G41"/>
    <mergeCell ref="C43:G43"/>
    <mergeCell ref="C45:G45"/>
    <mergeCell ref="C49:G49"/>
    <mergeCell ref="C51:G51"/>
    <mergeCell ref="C53:G53"/>
    <mergeCell ref="C57:G57"/>
    <mergeCell ref="C59:G59"/>
    <mergeCell ref="C61:G61"/>
    <mergeCell ref="C65:G65"/>
    <mergeCell ref="C67:G67"/>
    <mergeCell ref="C69:G69"/>
    <mergeCell ref="C73:G73"/>
    <mergeCell ref="C75:G75"/>
    <mergeCell ref="C77:G77"/>
    <mergeCell ref="C81:G81"/>
    <mergeCell ref="C83:G83"/>
    <mergeCell ref="C85:G85"/>
    <mergeCell ref="C89:G89"/>
    <mergeCell ref="C91:G91"/>
    <mergeCell ref="C93:G93"/>
    <mergeCell ref="C97:G97"/>
    <mergeCell ref="C99:G99"/>
    <mergeCell ref="C101:G101"/>
    <mergeCell ref="C105:G105"/>
    <mergeCell ref="C107:G107"/>
    <mergeCell ref="C109:G109"/>
    <mergeCell ref="C113:G113"/>
    <mergeCell ref="C115:G115"/>
    <mergeCell ref="C117:G117"/>
    <mergeCell ref="C121:G121"/>
    <mergeCell ref="C123:G123"/>
    <mergeCell ref="C125:G125"/>
    <mergeCell ref="C129:G129"/>
    <mergeCell ref="C131:G131"/>
    <mergeCell ref="C133:G133"/>
    <mergeCell ref="C137:G137"/>
    <mergeCell ref="C139:G139"/>
    <mergeCell ref="C141:G141"/>
    <mergeCell ref="C145:G145"/>
    <mergeCell ref="C147:G147"/>
    <mergeCell ref="C149:G149"/>
    <mergeCell ref="C153:G153"/>
    <mergeCell ref="C155:G155"/>
    <mergeCell ref="C157:G157"/>
    <mergeCell ref="C161:G161"/>
    <mergeCell ref="C163:G163"/>
    <mergeCell ref="C179:G179"/>
    <mergeCell ref="C181:G181"/>
    <mergeCell ref="C165:G165"/>
    <mergeCell ref="C169:G169"/>
    <mergeCell ref="C171:G171"/>
    <mergeCell ref="C173:G173"/>
    <mergeCell ref="C177:G177"/>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X43"/>
  <sheetViews>
    <sheetView topLeftCell="C12" zoomScale="80" zoomScaleNormal="80" workbookViewId="0">
      <selection activeCell="F42" sqref="F42"/>
    </sheetView>
  </sheetViews>
  <sheetFormatPr baseColWidth="10" defaultColWidth="11.5703125" defaultRowHeight="15" x14ac:dyDescent="0.25"/>
  <cols>
    <col min="1" max="1" width="12.7109375" style="16" customWidth="1"/>
    <col min="2" max="2" width="29.140625" customWidth="1"/>
    <col min="3" max="3" width="15.7109375" style="2" customWidth="1"/>
    <col min="4" max="7" width="15.7109375" customWidth="1"/>
  </cols>
  <sheetData>
    <row r="1" spans="1:24" ht="21" x14ac:dyDescent="0.25">
      <c r="A1" s="30" t="s">
        <v>22</v>
      </c>
      <c r="B1" s="1" t="s">
        <v>23</v>
      </c>
      <c r="C1" s="31"/>
      <c r="D1" s="32"/>
      <c r="E1" s="32"/>
      <c r="F1" s="32"/>
      <c r="G1" s="32"/>
      <c r="H1" s="32"/>
      <c r="I1" s="32"/>
    </row>
    <row r="2" spans="1:24" x14ac:dyDescent="0.25">
      <c r="C2" s="6"/>
    </row>
    <row r="3" spans="1:24" ht="15.75" thickBot="1" x14ac:dyDescent="0.3">
      <c r="C3" s="6"/>
    </row>
    <row r="4" spans="1:24" ht="24.75" customHeight="1" x14ac:dyDescent="0.25">
      <c r="B4" s="38" t="s">
        <v>14</v>
      </c>
      <c r="C4" s="33" t="s">
        <v>114</v>
      </c>
      <c r="D4" s="19"/>
      <c r="E4" s="19"/>
      <c r="F4" s="19"/>
      <c r="G4" s="20"/>
    </row>
    <row r="5" spans="1:24" x14ac:dyDescent="0.25">
      <c r="B5" s="39" t="s">
        <v>15</v>
      </c>
      <c r="C5" s="34" t="s">
        <v>39</v>
      </c>
      <c r="D5" s="21"/>
      <c r="E5" s="21"/>
      <c r="F5" s="21"/>
      <c r="G5" s="22"/>
    </row>
    <row r="6" spans="1:24" x14ac:dyDescent="0.25">
      <c r="B6" s="39" t="s">
        <v>1</v>
      </c>
      <c r="C6" s="34" t="s">
        <v>46</v>
      </c>
      <c r="D6" s="21"/>
      <c r="E6" s="21"/>
      <c r="F6" s="21"/>
      <c r="G6" s="22"/>
    </row>
    <row r="7" spans="1:24" x14ac:dyDescent="0.25">
      <c r="B7" s="39" t="s">
        <v>20</v>
      </c>
      <c r="C7" s="35" t="s">
        <v>35</v>
      </c>
      <c r="D7" s="21"/>
      <c r="E7" s="21"/>
      <c r="F7" s="21"/>
      <c r="G7" s="22"/>
    </row>
    <row r="8" spans="1:24" ht="24.75" customHeight="1" x14ac:dyDescent="0.25">
      <c r="B8" s="39" t="s">
        <v>21</v>
      </c>
      <c r="C8" s="36">
        <v>43271</v>
      </c>
      <c r="D8" s="29"/>
      <c r="E8" s="6"/>
      <c r="F8" s="21"/>
      <c r="G8" s="22"/>
    </row>
    <row r="9" spans="1:24" ht="24.75" customHeight="1" x14ac:dyDescent="0.25">
      <c r="B9" s="39" t="s">
        <v>2</v>
      </c>
      <c r="C9" s="37" t="s">
        <v>113</v>
      </c>
      <c r="D9" s="21"/>
      <c r="E9" s="21"/>
      <c r="F9" s="21"/>
      <c r="G9" s="22"/>
    </row>
    <row r="10" spans="1:24" ht="83.25" customHeight="1" x14ac:dyDescent="0.25">
      <c r="B10" s="39" t="s">
        <v>3</v>
      </c>
      <c r="C10" s="144" t="s">
        <v>47</v>
      </c>
      <c r="D10" s="145"/>
      <c r="E10" s="145"/>
      <c r="F10" s="145"/>
      <c r="G10" s="146"/>
    </row>
    <row r="11" spans="1:24" ht="35.25" customHeight="1" x14ac:dyDescent="0.25">
      <c r="B11" s="39" t="s">
        <v>4</v>
      </c>
      <c r="C11" s="144" t="s">
        <v>48</v>
      </c>
      <c r="D11" s="145"/>
      <c r="E11" s="145"/>
      <c r="F11" s="145"/>
      <c r="G11" s="146"/>
    </row>
    <row r="12" spans="1:24" ht="44.25" customHeight="1" thickBot="1" x14ac:dyDescent="0.3">
      <c r="B12" s="40" t="s">
        <v>5</v>
      </c>
      <c r="C12" s="147" t="s">
        <v>68</v>
      </c>
      <c r="D12" s="148"/>
      <c r="E12" s="148"/>
      <c r="F12" s="148"/>
      <c r="G12" s="149"/>
    </row>
    <row r="13" spans="1:24" ht="15.75" customHeight="1" thickBot="1" x14ac:dyDescent="0.3">
      <c r="B13" s="6"/>
      <c r="C13" s="6"/>
    </row>
    <row r="14" spans="1:24" ht="15.75" customHeight="1" thickBot="1" x14ac:dyDescent="0.3">
      <c r="B14" s="24"/>
      <c r="C14" s="150" t="s">
        <v>78</v>
      </c>
      <c r="D14" s="151"/>
      <c r="E14" s="151"/>
      <c r="F14" s="151"/>
      <c r="G14" s="151"/>
      <c r="H14" s="151"/>
      <c r="I14" s="151"/>
      <c r="J14" s="151"/>
      <c r="K14" s="151"/>
      <c r="L14" s="151"/>
      <c r="M14" s="151"/>
      <c r="N14" s="151"/>
      <c r="O14" s="151"/>
      <c r="P14" s="151"/>
      <c r="Q14" s="151"/>
      <c r="R14" s="151"/>
      <c r="S14" s="151"/>
      <c r="T14" s="151"/>
      <c r="U14" s="151"/>
      <c r="V14" s="151"/>
      <c r="W14" s="151"/>
      <c r="X14" s="151"/>
    </row>
    <row r="15" spans="1:24" ht="15.75" thickBot="1" x14ac:dyDescent="0.3">
      <c r="B15" s="10" t="s">
        <v>6</v>
      </c>
      <c r="C15" s="85" t="s">
        <v>49</v>
      </c>
      <c r="D15" s="85" t="s">
        <v>50</v>
      </c>
      <c r="E15" s="85" t="s">
        <v>7</v>
      </c>
      <c r="F15" s="85" t="s">
        <v>51</v>
      </c>
      <c r="G15" s="85" t="s">
        <v>52</v>
      </c>
      <c r="H15" s="85" t="s">
        <v>36</v>
      </c>
      <c r="I15" s="85" t="s">
        <v>8</v>
      </c>
      <c r="J15" s="85" t="s">
        <v>53</v>
      </c>
      <c r="K15" s="85" t="s">
        <v>54</v>
      </c>
      <c r="L15" s="85" t="s">
        <v>55</v>
      </c>
      <c r="M15" s="85" t="s">
        <v>56</v>
      </c>
      <c r="N15" s="85" t="s">
        <v>57</v>
      </c>
      <c r="O15" s="85" t="s">
        <v>58</v>
      </c>
      <c r="P15" s="85" t="s">
        <v>59</v>
      </c>
      <c r="Q15" s="85" t="s">
        <v>60</v>
      </c>
      <c r="R15" s="85" t="s">
        <v>61</v>
      </c>
      <c r="S15" s="85" t="s">
        <v>62</v>
      </c>
      <c r="T15" s="85" t="s">
        <v>63</v>
      </c>
      <c r="U15" s="85" t="s">
        <v>64</v>
      </c>
      <c r="V15" s="85" t="s">
        <v>65</v>
      </c>
      <c r="W15" s="85" t="s">
        <v>66</v>
      </c>
      <c r="X15" s="85" t="s">
        <v>67</v>
      </c>
    </row>
    <row r="16" spans="1:24" ht="15.75" thickBot="1" x14ac:dyDescent="0.3">
      <c r="B16" s="62" t="s">
        <v>76</v>
      </c>
      <c r="C16" s="85" t="s">
        <v>69</v>
      </c>
      <c r="D16" s="85" t="s">
        <v>69</v>
      </c>
      <c r="E16" s="85" t="s">
        <v>69</v>
      </c>
      <c r="F16" s="85" t="s">
        <v>69</v>
      </c>
      <c r="G16" s="85" t="s">
        <v>69</v>
      </c>
      <c r="H16" s="85" t="s">
        <v>69</v>
      </c>
      <c r="I16" s="85" t="s">
        <v>69</v>
      </c>
      <c r="J16" s="85" t="s">
        <v>69</v>
      </c>
      <c r="K16" s="85" t="s">
        <v>70</v>
      </c>
      <c r="L16" s="85" t="s">
        <v>70</v>
      </c>
      <c r="M16" s="85" t="s">
        <v>70</v>
      </c>
      <c r="N16" s="85" t="s">
        <v>70</v>
      </c>
      <c r="O16" s="85" t="s">
        <v>70</v>
      </c>
      <c r="P16" s="85" t="s">
        <v>70</v>
      </c>
      <c r="Q16" s="85" t="s">
        <v>70</v>
      </c>
      <c r="R16" s="85" t="s">
        <v>70</v>
      </c>
      <c r="S16" s="85" t="s">
        <v>70</v>
      </c>
      <c r="T16" s="85" t="s">
        <v>71</v>
      </c>
      <c r="U16" s="86" t="s">
        <v>70</v>
      </c>
      <c r="V16" s="86" t="s">
        <v>70</v>
      </c>
      <c r="W16" s="86" t="s">
        <v>70</v>
      </c>
      <c r="X16" s="86" t="s">
        <v>70</v>
      </c>
    </row>
    <row r="17" spans="1:24" ht="15.75" thickBot="1" x14ac:dyDescent="0.3">
      <c r="B17" s="62">
        <v>2016</v>
      </c>
      <c r="C17" s="84">
        <v>22.019685800000001</v>
      </c>
      <c r="D17" s="84">
        <v>8.3992340000000016</v>
      </c>
      <c r="E17" s="84">
        <v>0.59425072000000001</v>
      </c>
      <c r="F17" s="84">
        <v>13.1860220322</v>
      </c>
      <c r="G17" s="84">
        <v>1.1214144179999999</v>
      </c>
      <c r="H17" s="84">
        <v>0.85089001800000008</v>
      </c>
      <c r="I17" s="84">
        <v>0.69441021800000002</v>
      </c>
      <c r="J17" s="84">
        <v>3.3228368050000005E-2</v>
      </c>
      <c r="K17" s="84">
        <v>0.1212479643</v>
      </c>
      <c r="L17" s="84">
        <v>3.1877674049999999E-2</v>
      </c>
      <c r="M17" s="84">
        <v>2.9553622000000002E-2</v>
      </c>
      <c r="N17" s="84">
        <v>0.13016910400000001</v>
      </c>
      <c r="O17" s="84">
        <v>6.7786973111999979E-2</v>
      </c>
      <c r="P17" s="84">
        <v>0.14084740731119996</v>
      </c>
      <c r="Q17" s="84">
        <v>6.7632145990620005</v>
      </c>
      <c r="R17" s="84">
        <v>5.6932397440000004E-2</v>
      </c>
      <c r="S17" s="84">
        <v>2.3289392442999999</v>
      </c>
      <c r="T17" s="84">
        <v>0.16885310000000001</v>
      </c>
      <c r="U17" s="84">
        <v>0.11485387200000002</v>
      </c>
      <c r="V17" s="84">
        <v>0.17240015699999997</v>
      </c>
      <c r="W17" s="84">
        <v>0.17240015699999997</v>
      </c>
      <c r="X17" s="84">
        <v>0.17246434023999999</v>
      </c>
    </row>
    <row r="18" spans="1:24" ht="15.75" thickBot="1" x14ac:dyDescent="0.3">
      <c r="B18" s="62">
        <v>2010</v>
      </c>
      <c r="C18" s="84">
        <v>14.709705199999998</v>
      </c>
      <c r="D18" s="84">
        <v>6.4393933499999996</v>
      </c>
      <c r="E18" s="84">
        <v>0.42946942999999999</v>
      </c>
      <c r="F18" s="84">
        <v>0.11394930380000001</v>
      </c>
      <c r="G18" s="84">
        <v>0.15173532199999998</v>
      </c>
      <c r="H18" s="84">
        <v>0.15034302199999997</v>
      </c>
      <c r="I18" s="84">
        <v>0.14953767199999998</v>
      </c>
      <c r="J18" s="84"/>
      <c r="K18" s="84">
        <v>8.7002969999999994E-4</v>
      </c>
      <c r="L18" s="84">
        <v>2.0506494999999997E-4</v>
      </c>
      <c r="M18" s="84">
        <v>1.6552526500000001E-2</v>
      </c>
      <c r="N18" s="84">
        <v>2.0350445999999998E-2</v>
      </c>
      <c r="O18" s="84">
        <v>4.7352044800000001E-4</v>
      </c>
      <c r="P18" s="84">
        <v>7.3735954479999997E-4</v>
      </c>
      <c r="Q18" s="84">
        <v>3.4891680497999997E-2</v>
      </c>
      <c r="R18" s="84">
        <v>2.12985976E-3</v>
      </c>
      <c r="S18" s="84">
        <v>1.2232289699999999E-2</v>
      </c>
      <c r="T18" s="84">
        <v>8.2871149999999991E-2</v>
      </c>
      <c r="U18" s="84">
        <v>9.2433488000000002E-5</v>
      </c>
      <c r="V18" s="84">
        <v>1.3926448199999997E-4</v>
      </c>
      <c r="W18" s="84">
        <v>1.3926448199999997E-4</v>
      </c>
      <c r="X18" s="84">
        <v>1.3959481199999997E-4</v>
      </c>
    </row>
    <row r="19" spans="1:24" ht="15.75" thickBot="1" x14ac:dyDescent="0.3">
      <c r="B19" s="62">
        <v>2005</v>
      </c>
      <c r="C19" s="84">
        <v>14.90306958</v>
      </c>
      <c r="D19" s="84">
        <v>6.5305585800000001</v>
      </c>
      <c r="E19" s="84">
        <v>0.43537057200000007</v>
      </c>
      <c r="F19" s="84">
        <v>4.7053511820000005E-2</v>
      </c>
      <c r="G19" s="84">
        <v>0.14903069580000003</v>
      </c>
      <c r="H19" s="84">
        <v>0.14903069580000003</v>
      </c>
      <c r="I19" s="84">
        <v>0.14903069580000003</v>
      </c>
      <c r="J19" s="84"/>
      <c r="K19" s="84">
        <v>2.5117533E-4</v>
      </c>
      <c r="L19" s="84">
        <v>4.1862554999999998E-5</v>
      </c>
      <c r="M19" s="84">
        <v>1.6745022000000002E-2</v>
      </c>
      <c r="N19" s="84">
        <v>2.0094026399999999E-2</v>
      </c>
      <c r="O19" s="84">
        <v>1.272621672E-4</v>
      </c>
      <c r="P19" s="84">
        <v>1.272621672E-5</v>
      </c>
      <c r="Q19" s="84">
        <v>8.5399612200000004E-5</v>
      </c>
      <c r="R19" s="84">
        <v>1.875442464E-3</v>
      </c>
      <c r="S19" s="84">
        <v>2.5117533E-4</v>
      </c>
      <c r="T19" s="84">
        <v>8.3725110000000005E-2</v>
      </c>
      <c r="U19" s="84">
        <v>9.3772123200000016E-5</v>
      </c>
      <c r="V19" s="84">
        <v>1.4065818479999998E-4</v>
      </c>
      <c r="W19" s="84">
        <v>1.4065818479999998E-4</v>
      </c>
      <c r="X19" s="84">
        <v>1.4065818479999998E-4</v>
      </c>
    </row>
    <row r="20" spans="1:24" ht="15.75" thickBot="1" x14ac:dyDescent="0.3">
      <c r="A20" s="17"/>
      <c r="B20" s="26"/>
      <c r="C20" s="3"/>
      <c r="D20" s="3"/>
      <c r="E20" s="43"/>
      <c r="F20" s="43"/>
      <c r="G20" s="43"/>
      <c r="H20" s="43"/>
      <c r="I20" s="43"/>
      <c r="J20" s="43"/>
      <c r="K20" s="43"/>
      <c r="L20" s="43"/>
      <c r="M20" s="43"/>
      <c r="N20" s="43"/>
      <c r="O20" s="43"/>
      <c r="P20" s="43"/>
      <c r="Q20" s="43"/>
      <c r="R20" s="43"/>
      <c r="S20" s="43"/>
      <c r="T20" s="43"/>
      <c r="U20" s="43"/>
      <c r="V20" s="43"/>
      <c r="W20" s="43"/>
      <c r="X20" s="43"/>
    </row>
    <row r="21" spans="1:24" ht="15.75" thickBot="1" x14ac:dyDescent="0.3">
      <c r="B21" s="14" t="s">
        <v>17</v>
      </c>
      <c r="C21" s="15"/>
      <c r="D21" s="4" t="s">
        <v>9</v>
      </c>
      <c r="E21" s="43"/>
      <c r="F21" s="43"/>
      <c r="G21" s="43"/>
      <c r="H21" s="43"/>
      <c r="I21" s="43"/>
      <c r="J21" s="43"/>
      <c r="K21" s="43"/>
      <c r="L21" s="43"/>
      <c r="M21" s="43"/>
      <c r="N21" s="43"/>
      <c r="O21" s="43"/>
      <c r="P21" s="43"/>
      <c r="Q21" s="43"/>
      <c r="R21" s="43"/>
      <c r="S21" s="43"/>
      <c r="T21" s="43"/>
      <c r="U21" s="43"/>
      <c r="V21" s="43"/>
      <c r="W21" s="43"/>
      <c r="X21" s="43"/>
    </row>
    <row r="22" spans="1:24" ht="15.75" customHeight="1" thickBot="1" x14ac:dyDescent="0.3">
      <c r="A22" s="17"/>
      <c r="B22" s="26"/>
      <c r="C22" s="3"/>
      <c r="D22" s="3"/>
      <c r="E22" s="42"/>
      <c r="F22" s="42"/>
      <c r="G22" s="42"/>
      <c r="H22" s="42"/>
      <c r="I22" s="42"/>
      <c r="J22" s="42"/>
      <c r="K22" s="42"/>
      <c r="L22" s="42"/>
      <c r="M22" s="42"/>
      <c r="N22" s="42"/>
      <c r="O22" s="42"/>
      <c r="P22" s="42"/>
      <c r="Q22" s="42"/>
      <c r="R22" s="42"/>
      <c r="S22" s="42"/>
      <c r="T22" s="42"/>
      <c r="U22" s="42"/>
      <c r="V22" s="42"/>
      <c r="W22" s="42"/>
      <c r="X22" s="42"/>
    </row>
    <row r="23" spans="1:24" ht="15.75" customHeight="1" thickBot="1" x14ac:dyDescent="0.3">
      <c r="A23" s="18"/>
      <c r="B23" s="27"/>
      <c r="C23" s="142" t="s">
        <v>11</v>
      </c>
      <c r="D23" s="143"/>
      <c r="E23" s="143"/>
      <c r="F23" s="143"/>
      <c r="G23" s="143"/>
      <c r="H23" s="143"/>
      <c r="I23" s="143"/>
      <c r="J23" s="143"/>
      <c r="K23" s="143"/>
      <c r="L23" s="143"/>
      <c r="M23" s="143"/>
      <c r="N23" s="143"/>
      <c r="O23" s="143"/>
      <c r="P23" s="143"/>
      <c r="Q23" s="143"/>
      <c r="R23" s="143"/>
      <c r="S23" s="143"/>
      <c r="T23" s="143"/>
      <c r="U23" s="143"/>
      <c r="V23" s="143"/>
      <c r="W23" s="143"/>
      <c r="X23" s="143"/>
    </row>
    <row r="24" spans="1:24" ht="15.75" thickBot="1" x14ac:dyDescent="0.3">
      <c r="A24" s="18"/>
      <c r="B24" s="10" t="s">
        <v>6</v>
      </c>
      <c r="C24" s="11"/>
      <c r="D24" s="12"/>
      <c r="E24" s="11"/>
      <c r="F24" s="11"/>
      <c r="G24" s="12"/>
      <c r="H24" s="11"/>
      <c r="I24" s="12"/>
      <c r="J24" s="11"/>
      <c r="K24" s="11"/>
      <c r="L24" s="12"/>
      <c r="M24" s="11"/>
      <c r="N24" s="12"/>
      <c r="O24" s="11"/>
      <c r="P24" s="11"/>
      <c r="Q24" s="12"/>
      <c r="R24" s="12"/>
      <c r="S24" s="12"/>
      <c r="T24" s="12"/>
      <c r="U24" s="12"/>
      <c r="V24" s="12"/>
      <c r="W24" s="12"/>
      <c r="X24" s="12"/>
    </row>
    <row r="25" spans="1:24" ht="15.75" thickBot="1" x14ac:dyDescent="0.3">
      <c r="A25" s="23"/>
      <c r="B25" s="25">
        <v>2016</v>
      </c>
      <c r="C25" s="46"/>
      <c r="D25" s="46"/>
      <c r="E25" s="13"/>
      <c r="F25" s="46"/>
      <c r="G25" s="46"/>
      <c r="H25" s="46"/>
      <c r="I25" s="46"/>
      <c r="J25" s="44"/>
      <c r="K25" s="46"/>
      <c r="L25" s="46"/>
      <c r="M25" s="46"/>
      <c r="N25" s="46"/>
      <c r="O25" s="44"/>
      <c r="P25" s="46"/>
      <c r="Q25" s="46"/>
      <c r="R25" s="46"/>
      <c r="S25" s="46"/>
      <c r="T25" s="46"/>
      <c r="U25" s="46"/>
      <c r="V25" s="46"/>
      <c r="W25" s="46"/>
      <c r="X25" s="46"/>
    </row>
    <row r="26" spans="1:24" ht="15.75" thickBot="1" x14ac:dyDescent="0.3">
      <c r="A26" s="23"/>
      <c r="B26" s="25">
        <v>2010</v>
      </c>
      <c r="C26" s="45"/>
      <c r="D26" s="46"/>
      <c r="E26" s="13"/>
      <c r="F26" s="46"/>
      <c r="G26" s="46"/>
      <c r="H26" s="45"/>
      <c r="I26" s="46"/>
      <c r="J26" s="44"/>
      <c r="K26" s="46"/>
      <c r="L26" s="46"/>
      <c r="M26" s="45"/>
      <c r="N26" s="46"/>
      <c r="O26" s="44"/>
      <c r="P26" s="46"/>
      <c r="Q26" s="46"/>
      <c r="R26" s="46"/>
      <c r="S26" s="46"/>
      <c r="T26" s="46"/>
      <c r="U26" s="46"/>
      <c r="V26" s="46"/>
      <c r="W26" s="46"/>
      <c r="X26" s="46"/>
    </row>
    <row r="27" spans="1:24" ht="15.75" thickBot="1" x14ac:dyDescent="0.3">
      <c r="A27" s="23"/>
      <c r="B27" s="25">
        <v>2005</v>
      </c>
      <c r="C27" s="46"/>
      <c r="D27" s="46"/>
      <c r="E27" s="13"/>
      <c r="F27" s="46"/>
      <c r="G27" s="46"/>
      <c r="H27" s="46"/>
      <c r="I27" s="46"/>
      <c r="J27" s="44"/>
      <c r="K27" s="46"/>
      <c r="L27" s="46"/>
      <c r="M27" s="46"/>
      <c r="N27" s="46"/>
      <c r="O27" s="44"/>
      <c r="P27" s="46"/>
      <c r="Q27" s="46"/>
      <c r="R27" s="46"/>
      <c r="S27" s="46"/>
      <c r="T27" s="46"/>
      <c r="U27" s="46"/>
      <c r="V27" s="46"/>
      <c r="W27" s="46"/>
      <c r="X27" s="46"/>
    </row>
    <row r="28" spans="1:24" ht="15.75" thickBot="1" x14ac:dyDescent="0.3">
      <c r="A28" s="17"/>
      <c r="B28" s="26"/>
      <c r="C28" s="3"/>
      <c r="D28" s="8"/>
      <c r="E28" s="43"/>
      <c r="F28" s="43"/>
      <c r="G28" s="43"/>
      <c r="H28" s="43"/>
      <c r="I28" s="43"/>
      <c r="J28" s="43"/>
      <c r="K28" s="43"/>
      <c r="L28" s="43"/>
      <c r="M28" s="43"/>
      <c r="N28" s="43"/>
      <c r="O28" s="43"/>
      <c r="P28" s="43"/>
      <c r="Q28" s="43"/>
      <c r="R28" s="43"/>
      <c r="S28" s="43"/>
      <c r="T28" s="43"/>
      <c r="U28" s="43"/>
      <c r="V28" s="43"/>
      <c r="W28" s="43"/>
      <c r="X28" s="43"/>
    </row>
    <row r="29" spans="1:24" ht="15.75" thickBot="1" x14ac:dyDescent="0.3">
      <c r="B29" s="14" t="s">
        <v>16</v>
      </c>
      <c r="C29" s="15"/>
      <c r="D29" s="4"/>
      <c r="E29" s="43"/>
      <c r="F29" s="43"/>
      <c r="G29" s="43"/>
      <c r="H29" s="43"/>
      <c r="I29" s="43"/>
      <c r="J29" s="43"/>
      <c r="K29" s="43"/>
      <c r="L29" s="43"/>
      <c r="M29" s="43"/>
      <c r="N29" s="43"/>
      <c r="O29" s="43"/>
      <c r="P29" s="43"/>
      <c r="Q29" s="43"/>
      <c r="R29" s="43"/>
      <c r="S29" s="43"/>
      <c r="T29" s="43"/>
      <c r="U29" s="43"/>
      <c r="V29" s="43"/>
      <c r="W29" s="43"/>
      <c r="X29" s="43"/>
    </row>
    <row r="30" spans="1:24" ht="15.75" customHeight="1" thickBot="1" x14ac:dyDescent="0.3">
      <c r="A30" s="17"/>
      <c r="B30" s="26"/>
      <c r="C30" s="3"/>
      <c r="D30" s="8"/>
      <c r="E30" s="42"/>
      <c r="F30" s="42"/>
      <c r="G30" s="42"/>
      <c r="H30" s="42"/>
      <c r="I30" s="42"/>
      <c r="J30" s="42"/>
      <c r="K30" s="42"/>
      <c r="L30" s="42"/>
      <c r="M30" s="42"/>
      <c r="N30" s="42"/>
      <c r="O30" s="42"/>
      <c r="P30" s="42"/>
      <c r="Q30" s="42"/>
      <c r="R30" s="42"/>
      <c r="S30" s="42"/>
      <c r="T30" s="42"/>
      <c r="U30" s="42"/>
      <c r="V30" s="42"/>
      <c r="W30" s="42"/>
      <c r="X30" s="42"/>
    </row>
    <row r="31" spans="1:24" ht="15.75" customHeight="1" x14ac:dyDescent="0.25">
      <c r="A31" s="18"/>
      <c r="B31" s="27"/>
      <c r="C31" s="142" t="s">
        <v>77</v>
      </c>
      <c r="D31" s="143"/>
      <c r="E31" s="143"/>
      <c r="F31" s="143"/>
      <c r="G31" s="143"/>
      <c r="H31" s="143"/>
      <c r="I31" s="143"/>
      <c r="J31" s="143"/>
      <c r="K31" s="143"/>
      <c r="L31" s="143"/>
      <c r="M31" s="143"/>
      <c r="N31" s="143"/>
      <c r="O31" s="143"/>
      <c r="P31" s="143"/>
      <c r="Q31" s="143"/>
      <c r="R31" s="143"/>
      <c r="S31" s="143"/>
      <c r="T31" s="143"/>
      <c r="U31" s="143"/>
      <c r="V31" s="143"/>
      <c r="W31" s="143"/>
      <c r="X31" s="143"/>
    </row>
    <row r="32" spans="1:24" ht="15.75" customHeight="1" thickBot="1" x14ac:dyDescent="0.3">
      <c r="A32" s="18"/>
      <c r="B32" s="27" t="s">
        <v>6</v>
      </c>
      <c r="C32" s="85" t="s">
        <v>49</v>
      </c>
      <c r="D32" s="85" t="s">
        <v>50</v>
      </c>
      <c r="E32" s="85" t="s">
        <v>7</v>
      </c>
      <c r="F32" s="85" t="s">
        <v>51</v>
      </c>
      <c r="G32" s="85" t="s">
        <v>52</v>
      </c>
      <c r="H32" s="85" t="s">
        <v>36</v>
      </c>
      <c r="I32" s="85" t="s">
        <v>8</v>
      </c>
      <c r="J32" s="85" t="s">
        <v>53</v>
      </c>
      <c r="K32" s="85" t="s">
        <v>54</v>
      </c>
      <c r="L32" s="85" t="s">
        <v>55</v>
      </c>
      <c r="M32" s="85" t="s">
        <v>56</v>
      </c>
      <c r="N32" s="85" t="s">
        <v>57</v>
      </c>
      <c r="O32" s="85" t="s">
        <v>58</v>
      </c>
      <c r="P32" s="85" t="s">
        <v>59</v>
      </c>
      <c r="Q32" s="85" t="s">
        <v>60</v>
      </c>
      <c r="R32" s="85" t="s">
        <v>61</v>
      </c>
      <c r="S32" s="85" t="s">
        <v>62</v>
      </c>
      <c r="T32" s="85" t="s">
        <v>63</v>
      </c>
      <c r="U32" s="85" t="s">
        <v>64</v>
      </c>
      <c r="V32" s="85" t="s">
        <v>65</v>
      </c>
      <c r="W32" s="85" t="s">
        <v>66</v>
      </c>
      <c r="X32" s="85" t="s">
        <v>67</v>
      </c>
    </row>
    <row r="33" spans="1:24" ht="15.75" thickBot="1" x14ac:dyDescent="0.3">
      <c r="A33" s="18"/>
      <c r="B33" s="10" t="s">
        <v>76</v>
      </c>
      <c r="C33" s="85" t="s">
        <v>69</v>
      </c>
      <c r="D33" s="85" t="s">
        <v>69</v>
      </c>
      <c r="E33" s="85" t="s">
        <v>69</v>
      </c>
      <c r="F33" s="85" t="s">
        <v>69</v>
      </c>
      <c r="G33" s="85" t="s">
        <v>69</v>
      </c>
      <c r="H33" s="85" t="s">
        <v>69</v>
      </c>
      <c r="I33" s="85" t="s">
        <v>69</v>
      </c>
      <c r="J33" s="85" t="s">
        <v>69</v>
      </c>
      <c r="K33" s="85" t="s">
        <v>70</v>
      </c>
      <c r="L33" s="85" t="s">
        <v>70</v>
      </c>
      <c r="M33" s="85" t="s">
        <v>70</v>
      </c>
      <c r="N33" s="85" t="s">
        <v>70</v>
      </c>
      <c r="O33" s="85" t="s">
        <v>70</v>
      </c>
      <c r="P33" s="85" t="s">
        <v>70</v>
      </c>
      <c r="Q33" s="85" t="s">
        <v>70</v>
      </c>
      <c r="R33" s="85" t="s">
        <v>70</v>
      </c>
      <c r="S33" s="85" t="s">
        <v>70</v>
      </c>
      <c r="T33" s="85" t="s">
        <v>71</v>
      </c>
      <c r="U33" s="86" t="s">
        <v>70</v>
      </c>
      <c r="V33" s="86" t="s">
        <v>70</v>
      </c>
      <c r="W33" s="86" t="s">
        <v>70</v>
      </c>
      <c r="X33" s="86" t="s">
        <v>70</v>
      </c>
    </row>
    <row r="34" spans="1:24" ht="15.75" thickBot="1" x14ac:dyDescent="0.3">
      <c r="A34" s="23"/>
      <c r="B34" s="25">
        <v>2016</v>
      </c>
      <c r="C34" s="87">
        <v>22.019685800000001</v>
      </c>
      <c r="D34" s="87">
        <v>8.3992339999999999</v>
      </c>
      <c r="E34" s="87">
        <v>0.59425072000000001</v>
      </c>
      <c r="F34" s="87">
        <v>13.1860220322</v>
      </c>
      <c r="G34" s="87">
        <v>1.1214144180000001</v>
      </c>
      <c r="H34" s="87">
        <v>0.85089001799999997</v>
      </c>
      <c r="I34" s="87">
        <v>0.69441021800000002</v>
      </c>
      <c r="J34" s="87">
        <v>1.7360255450000001E-2</v>
      </c>
      <c r="K34" s="87">
        <v>0.12124796429999998</v>
      </c>
      <c r="L34" s="87">
        <v>3.1877674049999999E-2</v>
      </c>
      <c r="M34" s="87">
        <v>2.9553622000000002E-2</v>
      </c>
      <c r="N34" s="87">
        <v>0.13016910400000001</v>
      </c>
      <c r="O34" s="87">
        <v>6.7786973112000007E-2</v>
      </c>
      <c r="P34" s="87">
        <v>0.14084740731119999</v>
      </c>
      <c r="Q34" s="87">
        <v>6.7632145990620005</v>
      </c>
      <c r="R34" s="87">
        <v>5.6932397439999997E-2</v>
      </c>
      <c r="S34" s="87">
        <v>2.3289392443000003</v>
      </c>
      <c r="T34" s="87">
        <v>0.16885310000000001</v>
      </c>
      <c r="U34" s="87">
        <v>1.1485387200000002E-4</v>
      </c>
      <c r="V34" s="87">
        <v>2.9162980799999998E-4</v>
      </c>
      <c r="W34" s="87">
        <v>2.9162980799999998E-4</v>
      </c>
      <c r="X34" s="87">
        <v>3.5581304799999999E-4</v>
      </c>
    </row>
    <row r="35" spans="1:24" ht="15.75" thickBot="1" x14ac:dyDescent="0.3">
      <c r="A35" s="23"/>
      <c r="B35" s="25">
        <v>2010</v>
      </c>
      <c r="C35" s="87">
        <v>14.720852199999999</v>
      </c>
      <c r="D35" s="87">
        <v>6.4405786999999997</v>
      </c>
      <c r="E35" s="87">
        <v>0.42964997999999999</v>
      </c>
      <c r="F35" s="87">
        <v>0.1528068038</v>
      </c>
      <c r="G35" s="87">
        <v>0.15451422200000001</v>
      </c>
      <c r="H35" s="87">
        <v>0.15232122200000001</v>
      </c>
      <c r="I35" s="87">
        <v>0.151052722</v>
      </c>
      <c r="J35" s="87">
        <v>3.7763180499999997E-3</v>
      </c>
      <c r="K35" s="87">
        <v>1.2279896999999999E-3</v>
      </c>
      <c r="L35" s="87">
        <v>2.9926494999999998E-4</v>
      </c>
      <c r="M35" s="87">
        <v>1.6579295000000001E-2</v>
      </c>
      <c r="N35" s="87">
        <v>2.0662876E-2</v>
      </c>
      <c r="O35" s="87">
        <v>6.7369544799999992E-4</v>
      </c>
      <c r="P35" s="87">
        <v>1.1541945448000001E-3</v>
      </c>
      <c r="Q35" s="87">
        <v>5.4909180498000004E-2</v>
      </c>
      <c r="R35" s="87">
        <v>2.2915697599999998E-3</v>
      </c>
      <c r="S35" s="87">
        <v>1.91245897E-2</v>
      </c>
      <c r="T35" s="87">
        <v>8.30674E-2</v>
      </c>
      <c r="U35" s="87">
        <v>9.2433488000000016E-5</v>
      </c>
      <c r="V35" s="87">
        <v>1.39617732E-4</v>
      </c>
      <c r="W35" s="87">
        <v>1.39617732E-4</v>
      </c>
      <c r="X35" s="87">
        <v>1.40138032E-4</v>
      </c>
    </row>
    <row r="36" spans="1:24" ht="15.75" thickBot="1" x14ac:dyDescent="0.3">
      <c r="A36" s="23"/>
      <c r="B36" s="25">
        <v>2005</v>
      </c>
      <c r="C36" s="87">
        <v>25.704583580000001</v>
      </c>
      <c r="D36" s="87">
        <v>7.6791702800000001</v>
      </c>
      <c r="E36" s="87">
        <v>0.61032467199999996</v>
      </c>
      <c r="F36" s="87">
        <v>37.700218511819998</v>
      </c>
      <c r="G36" s="87">
        <v>2.8418024958000001</v>
      </c>
      <c r="H36" s="87">
        <v>2.0659190958</v>
      </c>
      <c r="I36" s="87">
        <v>1.6171237958</v>
      </c>
      <c r="J36" s="87">
        <v>4.0428094894999995E-2</v>
      </c>
      <c r="K36" s="87">
        <v>0.34711669533</v>
      </c>
      <c r="L36" s="87">
        <v>9.1322262555000006E-2</v>
      </c>
      <c r="M36" s="87">
        <v>4.2683868999999999E-2</v>
      </c>
      <c r="N36" s="87">
        <v>0.32284068639999997</v>
      </c>
      <c r="O36" s="87">
        <v>0.19409811216719999</v>
      </c>
      <c r="P36" s="87">
        <v>0.40392849621672</v>
      </c>
      <c r="Q36" s="87">
        <v>19.3971703996122</v>
      </c>
      <c r="R36" s="87">
        <v>0.15857346246399998</v>
      </c>
      <c r="S36" s="87">
        <v>6.67893377533</v>
      </c>
      <c r="T36" s="87">
        <v>0.27389261000000004</v>
      </c>
      <c r="U36" s="87">
        <v>9.3772123200000002E-5</v>
      </c>
      <c r="V36" s="87">
        <v>4.8295968479999994E-4</v>
      </c>
      <c r="W36" s="87">
        <v>4.8295968479999994E-4</v>
      </c>
      <c r="X36" s="87">
        <v>6.6704182479999994E-4</v>
      </c>
    </row>
    <row r="37" spans="1:24" ht="15.75" thickBot="1" x14ac:dyDescent="0.3">
      <c r="A37" s="17"/>
      <c r="B37" s="26"/>
      <c r="C37" s="3"/>
      <c r="D37" s="42"/>
      <c r="E37" s="43"/>
      <c r="F37" s="43"/>
      <c r="G37" s="43"/>
      <c r="H37" s="43"/>
      <c r="I37" s="43"/>
      <c r="J37" s="43"/>
      <c r="K37" s="43"/>
      <c r="L37" s="43"/>
      <c r="M37" s="43"/>
      <c r="N37" s="43"/>
      <c r="O37" s="43"/>
      <c r="P37" s="43"/>
      <c r="Q37" s="43"/>
      <c r="R37" s="43"/>
      <c r="S37" s="43"/>
      <c r="T37" s="43"/>
      <c r="U37" s="43"/>
      <c r="V37" s="43"/>
      <c r="W37" s="43"/>
      <c r="X37" s="43"/>
    </row>
    <row r="38" spans="1:24" ht="15.75" thickBot="1" x14ac:dyDescent="0.3">
      <c r="B38" s="14" t="s">
        <v>18</v>
      </c>
      <c r="C38" s="15"/>
      <c r="D38" s="9" t="s">
        <v>40</v>
      </c>
      <c r="E38" s="3"/>
      <c r="F38" s="3"/>
      <c r="G38" s="43"/>
      <c r="H38" s="43"/>
      <c r="I38" s="43"/>
      <c r="J38" s="43"/>
      <c r="K38" s="43"/>
      <c r="L38" s="43"/>
      <c r="M38" s="43"/>
      <c r="N38" s="43"/>
      <c r="O38" s="43"/>
      <c r="P38" s="43"/>
      <c r="Q38" s="43"/>
      <c r="R38" s="43"/>
      <c r="S38" s="43"/>
      <c r="T38" s="43"/>
      <c r="U38" s="43"/>
      <c r="V38" s="43"/>
      <c r="W38" s="43"/>
      <c r="X38" s="43"/>
    </row>
    <row r="39" spans="1:24" ht="15.75" thickBot="1" x14ac:dyDescent="0.3">
      <c r="A39" s="17"/>
      <c r="B39" s="28"/>
      <c r="C39" s="5"/>
      <c r="D39" s="8"/>
      <c r="E39" s="5"/>
      <c r="F39" s="5"/>
      <c r="G39" s="42"/>
      <c r="H39" s="42"/>
      <c r="I39" s="42"/>
      <c r="J39" s="42"/>
      <c r="K39" s="42"/>
      <c r="L39" s="42"/>
      <c r="M39" s="42"/>
      <c r="N39" s="42"/>
      <c r="O39" s="42"/>
      <c r="P39" s="42"/>
      <c r="Q39" s="42"/>
      <c r="R39" s="42"/>
      <c r="S39" s="42"/>
      <c r="T39" s="42"/>
      <c r="U39" s="42"/>
      <c r="V39" s="42"/>
      <c r="W39" s="42"/>
      <c r="X39" s="42"/>
    </row>
    <row r="40" spans="1:24" x14ac:dyDescent="0.25">
      <c r="B40" s="6"/>
      <c r="C40" s="6"/>
      <c r="D40" s="6"/>
      <c r="E40" s="6"/>
      <c r="F40" s="6"/>
    </row>
    <row r="41" spans="1:24" x14ac:dyDescent="0.25">
      <c r="B41" s="6"/>
      <c r="C41" s="6"/>
      <c r="D41" s="6"/>
      <c r="E41" s="6"/>
      <c r="F41" s="6"/>
    </row>
    <row r="42" spans="1:24" x14ac:dyDescent="0.25">
      <c r="B42" s="6"/>
      <c r="C42" s="6"/>
      <c r="D42" s="6"/>
      <c r="E42" s="6"/>
      <c r="F42" s="6"/>
    </row>
    <row r="43" spans="1:24" x14ac:dyDescent="0.25">
      <c r="B43" s="6"/>
      <c r="C43" s="6"/>
      <c r="D43" s="6"/>
      <c r="E43" s="6"/>
      <c r="F43" s="6"/>
    </row>
  </sheetData>
  <mergeCells count="6">
    <mergeCell ref="C31:X31"/>
    <mergeCell ref="C23:X23"/>
    <mergeCell ref="C10:G10"/>
    <mergeCell ref="C11:G11"/>
    <mergeCell ref="C12:G12"/>
    <mergeCell ref="C14:X14"/>
  </mergeCells>
  <pageMargins left="0.7" right="0.7" top="0.78740157499999996" bottom="0.78740157499999996"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7"/>
  <sheetViews>
    <sheetView topLeftCell="A54" zoomScale="80" zoomScaleNormal="80" workbookViewId="0">
      <selection activeCell="H65" sqref="H65:M87"/>
    </sheetView>
  </sheetViews>
  <sheetFormatPr baseColWidth="10" defaultRowHeight="15" x14ac:dyDescent="0.25"/>
  <cols>
    <col min="1" max="1" width="38.140625" customWidth="1"/>
    <col min="2" max="2" width="15" customWidth="1"/>
    <col min="3" max="3" width="7.42578125" customWidth="1"/>
    <col min="4" max="4" width="13" bestFit="1" customWidth="1"/>
    <col min="6" max="6" width="13" bestFit="1" customWidth="1"/>
    <col min="8" max="8" width="13" bestFit="1" customWidth="1"/>
    <col min="10" max="10" width="13" bestFit="1" customWidth="1"/>
    <col min="18" max="18" width="10.28515625" customWidth="1"/>
  </cols>
  <sheetData>
    <row r="1" spans="1:33" ht="26.25" x14ac:dyDescent="0.4">
      <c r="A1" s="122" t="s">
        <v>117</v>
      </c>
    </row>
    <row r="4" spans="1:33" x14ac:dyDescent="0.25">
      <c r="A4" s="88" t="s">
        <v>79</v>
      </c>
      <c r="B4">
        <v>1990</v>
      </c>
      <c r="C4">
        <v>1991</v>
      </c>
      <c r="D4">
        <v>1992</v>
      </c>
      <c r="E4">
        <v>1993</v>
      </c>
      <c r="H4">
        <v>1994</v>
      </c>
      <c r="I4">
        <v>1995</v>
      </c>
      <c r="J4">
        <v>1996</v>
      </c>
      <c r="K4">
        <v>1997</v>
      </c>
      <c r="N4">
        <v>1998</v>
      </c>
      <c r="O4">
        <v>1999</v>
      </c>
      <c r="Q4">
        <v>2000</v>
      </c>
      <c r="R4">
        <v>2001</v>
      </c>
      <c r="S4">
        <v>2002</v>
      </c>
      <c r="T4">
        <v>2003</v>
      </c>
      <c r="U4">
        <v>2004</v>
      </c>
      <c r="V4">
        <v>2005</v>
      </c>
      <c r="W4">
        <v>2006</v>
      </c>
      <c r="X4">
        <v>2007</v>
      </c>
      <c r="Y4">
        <v>2008</v>
      </c>
      <c r="Z4">
        <v>2009</v>
      </c>
      <c r="AA4">
        <v>2010</v>
      </c>
      <c r="AB4">
        <v>2011</v>
      </c>
      <c r="AC4">
        <v>2012</v>
      </c>
      <c r="AD4">
        <v>2013</v>
      </c>
      <c r="AE4">
        <v>2014</v>
      </c>
      <c r="AF4">
        <v>2015</v>
      </c>
      <c r="AG4">
        <v>2016</v>
      </c>
    </row>
    <row r="5" spans="1:33" s="90" customFormat="1" x14ac:dyDescent="0.25">
      <c r="A5" s="89" t="s">
        <v>80</v>
      </c>
      <c r="X5" s="91">
        <v>192</v>
      </c>
      <c r="Y5" s="92">
        <v>238.9</v>
      </c>
      <c r="Z5" s="92">
        <v>132.19999999999999</v>
      </c>
      <c r="AA5" s="93">
        <v>136.5</v>
      </c>
      <c r="AB5" s="93">
        <v>110.9</v>
      </c>
      <c r="AC5" s="93">
        <v>191.9</v>
      </c>
      <c r="AD5" s="94">
        <v>179.1</v>
      </c>
      <c r="AE5" s="95">
        <v>417.20000000000005</v>
      </c>
      <c r="AF5" s="96">
        <v>16729.400000000001</v>
      </c>
      <c r="AG5" s="97">
        <v>26522</v>
      </c>
    </row>
    <row r="6" spans="1:33" s="90" customFormat="1" x14ac:dyDescent="0.25">
      <c r="A6" s="89" t="s">
        <v>81</v>
      </c>
      <c r="I6" s="98">
        <v>43083.18</v>
      </c>
      <c r="J6" s="98">
        <v>52379.460000000006</v>
      </c>
      <c r="K6" s="98">
        <v>52027.920000000006</v>
      </c>
      <c r="L6" s="98"/>
      <c r="M6" s="98"/>
      <c r="N6" s="98">
        <v>48356.280000000006</v>
      </c>
      <c r="O6" s="98">
        <v>48981.240000000005</v>
      </c>
      <c r="P6" s="98"/>
      <c r="Q6" s="98">
        <v>54957.420000000006</v>
      </c>
      <c r="R6" s="98">
        <v>161552.16</v>
      </c>
      <c r="S6" s="98">
        <v>148662.36000000002</v>
      </c>
      <c r="T6" s="98">
        <v>150224.76</v>
      </c>
      <c r="U6" s="98">
        <v>173465.46000000002</v>
      </c>
      <c r="V6" s="98">
        <v>167450.22</v>
      </c>
      <c r="W6" s="98">
        <v>203971.32</v>
      </c>
      <c r="X6" s="99">
        <v>181965</v>
      </c>
      <c r="Y6" s="99">
        <v>203435.6</v>
      </c>
      <c r="Z6" s="99">
        <v>179219.9</v>
      </c>
      <c r="AA6" s="99">
        <v>165059.79999999999</v>
      </c>
      <c r="AB6" s="99">
        <v>185347.5</v>
      </c>
      <c r="AC6" s="99">
        <v>208806.9</v>
      </c>
      <c r="AD6" s="100">
        <v>212615.3</v>
      </c>
      <c r="AE6" s="95">
        <v>221431.1</v>
      </c>
      <c r="AF6" s="96">
        <v>219993.7</v>
      </c>
      <c r="AG6" s="97">
        <v>205096.2</v>
      </c>
    </row>
    <row r="7" spans="1:33" s="90" customFormat="1" x14ac:dyDescent="0.25">
      <c r="A7" s="89" t="s">
        <v>115</v>
      </c>
      <c r="I7" s="101"/>
      <c r="J7" s="101"/>
      <c r="K7" s="101"/>
      <c r="L7" s="101"/>
      <c r="M7" s="101"/>
      <c r="N7" s="101"/>
      <c r="O7" s="101"/>
      <c r="P7" s="101"/>
      <c r="Q7" s="101"/>
      <c r="R7" s="101"/>
      <c r="S7" s="101"/>
      <c r="T7" s="101"/>
      <c r="U7" s="101"/>
      <c r="V7" s="101"/>
      <c r="W7" s="101"/>
      <c r="X7" s="102">
        <f>X5*1000</f>
        <v>192000</v>
      </c>
      <c r="Y7" s="102">
        <f t="shared" ref="Y7:AG7" si="0">Y5*1000</f>
        <v>238900</v>
      </c>
      <c r="Z7" s="102">
        <f t="shared" si="0"/>
        <v>132200</v>
      </c>
      <c r="AA7" s="102">
        <f t="shared" si="0"/>
        <v>136500</v>
      </c>
      <c r="AB7" s="102">
        <f t="shared" si="0"/>
        <v>110900</v>
      </c>
      <c r="AC7" s="102">
        <f t="shared" si="0"/>
        <v>191900</v>
      </c>
      <c r="AD7" s="102">
        <f t="shared" si="0"/>
        <v>179100</v>
      </c>
      <c r="AE7" s="102">
        <f t="shared" si="0"/>
        <v>417200.00000000006</v>
      </c>
      <c r="AF7" s="102">
        <f t="shared" si="0"/>
        <v>16729400.000000002</v>
      </c>
      <c r="AG7" s="102">
        <f t="shared" si="0"/>
        <v>26522000</v>
      </c>
    </row>
    <row r="8" spans="1:33" s="90" customFormat="1" x14ac:dyDescent="0.25">
      <c r="A8" s="89" t="s">
        <v>116</v>
      </c>
      <c r="I8" s="101">
        <f>I6*1000</f>
        <v>43083180</v>
      </c>
      <c r="J8" s="101">
        <f t="shared" ref="J8:AG8" si="1">J6*1000</f>
        <v>52379460.000000007</v>
      </c>
      <c r="K8" s="101">
        <f t="shared" si="1"/>
        <v>52027920.000000007</v>
      </c>
      <c r="L8" s="101"/>
      <c r="M8" s="101"/>
      <c r="N8" s="101">
        <f t="shared" si="1"/>
        <v>48356280.000000007</v>
      </c>
      <c r="O8" s="101">
        <f t="shared" si="1"/>
        <v>48981240.000000007</v>
      </c>
      <c r="P8" s="101"/>
      <c r="Q8" s="101">
        <f t="shared" si="1"/>
        <v>54957420.000000007</v>
      </c>
      <c r="R8" s="101">
        <f t="shared" si="1"/>
        <v>161552160</v>
      </c>
      <c r="S8" s="101">
        <f t="shared" si="1"/>
        <v>148662360.00000003</v>
      </c>
      <c r="T8" s="101">
        <f t="shared" si="1"/>
        <v>150224760</v>
      </c>
      <c r="U8" s="101">
        <f t="shared" si="1"/>
        <v>173465460.00000003</v>
      </c>
      <c r="V8" s="101">
        <f t="shared" si="1"/>
        <v>167450220</v>
      </c>
      <c r="W8" s="101">
        <f t="shared" si="1"/>
        <v>203971320</v>
      </c>
      <c r="X8" s="101">
        <f t="shared" si="1"/>
        <v>181965000</v>
      </c>
      <c r="Y8" s="101">
        <f t="shared" si="1"/>
        <v>203435600</v>
      </c>
      <c r="Z8" s="101">
        <f t="shared" si="1"/>
        <v>179219900</v>
      </c>
      <c r="AA8" s="101">
        <f t="shared" si="1"/>
        <v>165059800</v>
      </c>
      <c r="AB8" s="101">
        <f t="shared" si="1"/>
        <v>185347500</v>
      </c>
      <c r="AC8" s="101">
        <f t="shared" si="1"/>
        <v>208806900</v>
      </c>
      <c r="AD8" s="101">
        <f t="shared" si="1"/>
        <v>212615300</v>
      </c>
      <c r="AE8" s="101">
        <f t="shared" si="1"/>
        <v>221431100</v>
      </c>
      <c r="AF8" s="101">
        <f t="shared" si="1"/>
        <v>219993700</v>
      </c>
      <c r="AG8" s="101">
        <f t="shared" si="1"/>
        <v>205096200</v>
      </c>
    </row>
    <row r="9" spans="1:33" s="90" customFormat="1" x14ac:dyDescent="0.25">
      <c r="A9" s="89"/>
      <c r="I9" s="101"/>
      <c r="J9" s="101"/>
      <c r="K9" s="101"/>
      <c r="L9" s="101"/>
      <c r="M9" s="101"/>
      <c r="N9" s="101"/>
      <c r="O9" s="101"/>
      <c r="P9" s="101"/>
      <c r="Q9" s="101"/>
      <c r="R9" s="101"/>
      <c r="S9" s="101"/>
      <c r="T9" s="101"/>
      <c r="U9" s="101"/>
      <c r="V9" s="101"/>
      <c r="W9" s="101"/>
      <c r="X9" s="102"/>
      <c r="Y9" s="102"/>
      <c r="Z9" s="102"/>
      <c r="AA9" s="102"/>
      <c r="AB9" s="102"/>
      <c r="AC9" s="102"/>
      <c r="AD9" s="103"/>
      <c r="AE9" s="104"/>
      <c r="AF9" s="105"/>
      <c r="AG9" s="106"/>
    </row>
    <row r="10" spans="1:33" s="90" customFormat="1" x14ac:dyDescent="0.25">
      <c r="A10" s="89"/>
      <c r="I10" s="101"/>
      <c r="J10" s="101"/>
      <c r="K10" s="101"/>
      <c r="L10" s="101"/>
      <c r="M10" s="101"/>
      <c r="N10" s="101"/>
      <c r="O10" s="101"/>
      <c r="P10" s="101"/>
      <c r="Q10" s="101"/>
      <c r="R10" s="101"/>
      <c r="S10" s="101"/>
      <c r="T10" s="101"/>
      <c r="U10" s="101"/>
      <c r="V10" s="101"/>
      <c r="W10" s="101"/>
      <c r="X10" s="102"/>
      <c r="Y10" s="102"/>
      <c r="Z10" s="102"/>
      <c r="AA10" s="102"/>
      <c r="AB10" s="102"/>
      <c r="AC10" s="102"/>
      <c r="AD10" s="103"/>
      <c r="AE10" s="104"/>
      <c r="AF10" s="105"/>
      <c r="AG10" s="106"/>
    </row>
    <row r="11" spans="1:33" s="90" customFormat="1" x14ac:dyDescent="0.25">
      <c r="A11" s="89"/>
      <c r="I11" s="101"/>
      <c r="J11" s="101"/>
      <c r="K11" s="101"/>
      <c r="L11" s="101"/>
      <c r="M11" s="101"/>
      <c r="N11" s="101"/>
      <c r="O11" s="101"/>
      <c r="P11" s="101"/>
      <c r="Q11" s="101"/>
      <c r="R11" s="101"/>
      <c r="S11" s="101"/>
      <c r="T11" s="101"/>
      <c r="U11" s="101"/>
      <c r="V11" s="101"/>
      <c r="W11" s="101"/>
      <c r="X11" s="102"/>
      <c r="Y11" s="102"/>
      <c r="Z11" s="102"/>
      <c r="AA11" s="102"/>
      <c r="AB11" s="102"/>
      <c r="AC11" s="102"/>
      <c r="AD11" s="103"/>
      <c r="AE11" s="104"/>
      <c r="AF11" s="105"/>
      <c r="AG11" s="106"/>
    </row>
    <row r="12" spans="1:33" s="90" customFormat="1" x14ac:dyDescent="0.25">
      <c r="A12" s="89"/>
      <c r="C12" s="107" t="s">
        <v>82</v>
      </c>
      <c r="D12" s="107"/>
      <c r="E12" s="107"/>
      <c r="F12" s="107"/>
      <c r="G12" s="107"/>
      <c r="H12" s="107"/>
      <c r="I12" s="108"/>
      <c r="J12" s="108"/>
      <c r="K12" s="108"/>
      <c r="L12" s="108"/>
      <c r="M12" s="108"/>
      <c r="N12" s="108"/>
      <c r="O12" s="101"/>
      <c r="P12" s="101"/>
      <c r="Q12" s="101"/>
      <c r="R12" s="101"/>
      <c r="S12" s="101"/>
      <c r="T12" s="101"/>
      <c r="U12" s="101"/>
      <c r="V12" s="101"/>
      <c r="W12" s="101"/>
      <c r="X12" s="102"/>
      <c r="Y12" s="102"/>
      <c r="Z12" s="102"/>
      <c r="AA12" s="102"/>
      <c r="AB12" s="102"/>
      <c r="AC12" s="102"/>
      <c r="AD12" s="103"/>
      <c r="AE12" s="104"/>
      <c r="AF12" s="105"/>
      <c r="AG12" s="106"/>
    </row>
    <row r="13" spans="1:33" s="90" customFormat="1" x14ac:dyDescent="0.25">
      <c r="A13" s="89"/>
      <c r="C13" s="107">
        <v>43</v>
      </c>
      <c r="D13" s="107" t="s">
        <v>83</v>
      </c>
      <c r="E13" s="107"/>
      <c r="F13" s="107"/>
      <c r="G13" s="107"/>
      <c r="H13" s="107"/>
      <c r="I13" s="108"/>
      <c r="J13" s="108"/>
      <c r="K13" s="108"/>
      <c r="L13" s="108"/>
      <c r="M13" s="108"/>
      <c r="N13" s="108"/>
      <c r="O13" s="101"/>
      <c r="P13" s="101"/>
      <c r="Q13" s="101"/>
      <c r="R13" s="101"/>
      <c r="S13" s="101"/>
      <c r="T13" s="101"/>
      <c r="U13" s="101"/>
      <c r="V13" s="101"/>
      <c r="W13" s="101"/>
      <c r="X13" s="102"/>
      <c r="Y13" s="102"/>
      <c r="Z13" s="102"/>
      <c r="AA13" s="102"/>
      <c r="AB13" s="102"/>
      <c r="AC13" s="102"/>
      <c r="AD13" s="103"/>
      <c r="AE13" s="104"/>
      <c r="AF13" s="105"/>
      <c r="AG13" s="106"/>
    </row>
    <row r="14" spans="1:33" s="90" customFormat="1" x14ac:dyDescent="0.25">
      <c r="A14" s="89"/>
      <c r="C14" s="107"/>
      <c r="D14" s="107"/>
      <c r="E14" s="107"/>
      <c r="F14" s="107"/>
      <c r="G14" s="107"/>
      <c r="H14" s="107"/>
      <c r="I14" s="108"/>
      <c r="J14" s="108"/>
      <c r="K14" s="108"/>
      <c r="L14" s="108"/>
      <c r="M14" s="108"/>
      <c r="N14" s="108"/>
      <c r="O14" s="101"/>
      <c r="P14" s="101"/>
      <c r="Q14" s="101"/>
      <c r="R14" s="101"/>
      <c r="S14" s="101"/>
      <c r="T14" s="101"/>
      <c r="U14" s="101"/>
      <c r="V14" s="101"/>
      <c r="W14" s="101"/>
      <c r="X14" s="102"/>
      <c r="Y14" s="102"/>
      <c r="Z14" s="102"/>
      <c r="AA14" s="102"/>
      <c r="AB14" s="102"/>
      <c r="AC14" s="102"/>
      <c r="AD14" s="103"/>
      <c r="AE14" s="104"/>
      <c r="AF14" s="105"/>
      <c r="AG14" s="106"/>
    </row>
    <row r="15" spans="1:33" x14ac:dyDescent="0.25">
      <c r="A15" t="s">
        <v>84</v>
      </c>
    </row>
    <row r="16" spans="1:33" x14ac:dyDescent="0.25">
      <c r="A16" t="s">
        <v>85</v>
      </c>
    </row>
    <row r="17" spans="1:33" x14ac:dyDescent="0.25">
      <c r="A17" s="109" t="s">
        <v>86</v>
      </c>
      <c r="B17" s="109">
        <v>1990</v>
      </c>
      <c r="C17" s="109">
        <v>1991</v>
      </c>
      <c r="D17" s="109">
        <v>1992</v>
      </c>
      <c r="E17" s="109">
        <v>1993</v>
      </c>
      <c r="F17" s="109"/>
      <c r="G17" s="109"/>
      <c r="H17" s="109">
        <v>1994</v>
      </c>
      <c r="I17" s="109">
        <v>1995</v>
      </c>
      <c r="J17" s="109">
        <v>1996</v>
      </c>
      <c r="K17" s="109">
        <v>1997</v>
      </c>
      <c r="L17" s="109"/>
      <c r="M17" s="109"/>
      <c r="N17" s="109">
        <v>1998</v>
      </c>
      <c r="O17" s="109">
        <v>1999</v>
      </c>
      <c r="P17" s="109"/>
      <c r="Q17" s="109">
        <v>2000</v>
      </c>
      <c r="R17" s="109">
        <v>2001</v>
      </c>
      <c r="S17" s="109">
        <v>2002</v>
      </c>
      <c r="T17" s="109">
        <v>2003</v>
      </c>
      <c r="U17" s="109">
        <v>2004</v>
      </c>
      <c r="V17" s="109">
        <v>2005</v>
      </c>
      <c r="W17" s="109">
        <v>2006</v>
      </c>
      <c r="X17" s="109">
        <v>2007</v>
      </c>
      <c r="Y17" s="109">
        <v>2008</v>
      </c>
      <c r="Z17" s="109">
        <v>2009</v>
      </c>
      <c r="AA17" s="109">
        <v>2010</v>
      </c>
      <c r="AB17" s="109">
        <v>2011</v>
      </c>
      <c r="AC17" s="109">
        <v>2012</v>
      </c>
      <c r="AD17" s="109">
        <v>2013</v>
      </c>
      <c r="AE17" s="109">
        <v>2014</v>
      </c>
      <c r="AF17" s="109">
        <v>2015</v>
      </c>
      <c r="AG17" s="109">
        <v>2016</v>
      </c>
    </row>
    <row r="18" spans="1:33" x14ac:dyDescent="0.25">
      <c r="A18" t="s">
        <v>87</v>
      </c>
      <c r="B18">
        <v>0</v>
      </c>
      <c r="C18">
        <v>0</v>
      </c>
      <c r="D18">
        <v>0</v>
      </c>
      <c r="E18">
        <v>0</v>
      </c>
      <c r="H18">
        <v>0</v>
      </c>
      <c r="I18">
        <v>0</v>
      </c>
      <c r="J18">
        <v>0</v>
      </c>
      <c r="K18">
        <v>0</v>
      </c>
      <c r="N18">
        <v>0</v>
      </c>
      <c r="O18">
        <v>0</v>
      </c>
      <c r="Q18">
        <v>0</v>
      </c>
      <c r="R18">
        <v>0</v>
      </c>
      <c r="S18">
        <v>0</v>
      </c>
      <c r="T18">
        <v>0</v>
      </c>
      <c r="U18">
        <v>0</v>
      </c>
      <c r="V18">
        <v>0</v>
      </c>
      <c r="W18">
        <v>0</v>
      </c>
      <c r="X18">
        <v>176</v>
      </c>
      <c r="Y18">
        <v>85</v>
      </c>
      <c r="Z18">
        <v>7</v>
      </c>
      <c r="AA18">
        <v>0</v>
      </c>
      <c r="AB18">
        <v>2</v>
      </c>
      <c r="AC18">
        <v>18</v>
      </c>
      <c r="AD18">
        <v>0</v>
      </c>
      <c r="AE18">
        <v>0</v>
      </c>
      <c r="AF18">
        <v>52</v>
      </c>
    </row>
    <row r="19" spans="1:33" x14ac:dyDescent="0.25">
      <c r="A19" t="s">
        <v>88</v>
      </c>
      <c r="B19">
        <v>3039</v>
      </c>
      <c r="C19">
        <v>3436</v>
      </c>
      <c r="D19">
        <v>5151</v>
      </c>
      <c r="E19">
        <v>5004</v>
      </c>
      <c r="H19">
        <v>4071</v>
      </c>
      <c r="I19">
        <v>4100</v>
      </c>
      <c r="J19">
        <v>3900</v>
      </c>
      <c r="K19">
        <v>3673</v>
      </c>
      <c r="N19">
        <v>3972</v>
      </c>
      <c r="O19">
        <v>3951</v>
      </c>
      <c r="Q19">
        <v>4053</v>
      </c>
      <c r="R19">
        <v>1929</v>
      </c>
      <c r="S19">
        <v>1745</v>
      </c>
      <c r="T19">
        <v>2157</v>
      </c>
      <c r="U19">
        <v>1472</v>
      </c>
      <c r="V19">
        <v>1769</v>
      </c>
      <c r="W19">
        <v>1316</v>
      </c>
      <c r="X19">
        <v>882</v>
      </c>
      <c r="Y19">
        <v>367</v>
      </c>
      <c r="Z19">
        <v>122</v>
      </c>
      <c r="AA19">
        <v>2</v>
      </c>
      <c r="AB19">
        <v>80</v>
      </c>
      <c r="AC19">
        <v>80</v>
      </c>
      <c r="AD19">
        <v>0</v>
      </c>
      <c r="AE19">
        <v>4</v>
      </c>
      <c r="AF19">
        <v>337</v>
      </c>
    </row>
    <row r="20" spans="1:33" x14ac:dyDescent="0.25">
      <c r="A20" t="s">
        <v>89</v>
      </c>
      <c r="B20">
        <v>0</v>
      </c>
      <c r="C20">
        <v>0</v>
      </c>
      <c r="D20">
        <v>0</v>
      </c>
      <c r="E20">
        <v>0</v>
      </c>
      <c r="H20">
        <v>0</v>
      </c>
      <c r="I20">
        <v>0</v>
      </c>
      <c r="J20">
        <v>0</v>
      </c>
      <c r="K20">
        <v>0</v>
      </c>
      <c r="N20">
        <v>0</v>
      </c>
      <c r="O20">
        <v>0</v>
      </c>
      <c r="Q20">
        <v>0</v>
      </c>
      <c r="R20">
        <v>0</v>
      </c>
      <c r="S20">
        <v>0</v>
      </c>
      <c r="T20">
        <v>0</v>
      </c>
      <c r="U20">
        <v>0</v>
      </c>
      <c r="V20">
        <v>0</v>
      </c>
      <c r="W20">
        <v>0</v>
      </c>
      <c r="AA20">
        <v>3</v>
      </c>
      <c r="AB20">
        <v>1</v>
      </c>
      <c r="AC20">
        <v>1</v>
      </c>
      <c r="AD20">
        <v>1</v>
      </c>
      <c r="AE20">
        <v>0</v>
      </c>
      <c r="AF20">
        <v>0</v>
      </c>
    </row>
    <row r="21" spans="1:33" x14ac:dyDescent="0.25">
      <c r="A21" t="s">
        <v>90</v>
      </c>
      <c r="B21">
        <f>SUM(B18:B20)</f>
        <v>3039</v>
      </c>
      <c r="C21">
        <f t="shared" ref="C21:AF21" si="2">SUM(C18:C20)</f>
        <v>3436</v>
      </c>
      <c r="D21">
        <f t="shared" si="2"/>
        <v>5151</v>
      </c>
      <c r="E21">
        <f t="shared" si="2"/>
        <v>5004</v>
      </c>
      <c r="H21">
        <f t="shared" si="2"/>
        <v>4071</v>
      </c>
      <c r="I21">
        <f t="shared" si="2"/>
        <v>4100</v>
      </c>
      <c r="J21">
        <f t="shared" si="2"/>
        <v>3900</v>
      </c>
      <c r="K21">
        <f t="shared" si="2"/>
        <v>3673</v>
      </c>
      <c r="N21">
        <f t="shared" si="2"/>
        <v>3972</v>
      </c>
      <c r="O21">
        <f t="shared" si="2"/>
        <v>3951</v>
      </c>
      <c r="Q21">
        <f t="shared" si="2"/>
        <v>4053</v>
      </c>
      <c r="R21">
        <f t="shared" si="2"/>
        <v>1929</v>
      </c>
      <c r="S21">
        <f t="shared" si="2"/>
        <v>1745</v>
      </c>
      <c r="T21">
        <f t="shared" si="2"/>
        <v>2157</v>
      </c>
      <c r="U21">
        <f t="shared" si="2"/>
        <v>1472</v>
      </c>
      <c r="V21">
        <f t="shared" si="2"/>
        <v>1769</v>
      </c>
      <c r="W21">
        <f t="shared" si="2"/>
        <v>1316</v>
      </c>
      <c r="X21">
        <f t="shared" si="2"/>
        <v>1058</v>
      </c>
      <c r="Y21">
        <f t="shared" si="2"/>
        <v>452</v>
      </c>
      <c r="Z21">
        <f t="shared" si="2"/>
        <v>129</v>
      </c>
      <c r="AA21">
        <f t="shared" si="2"/>
        <v>5</v>
      </c>
      <c r="AB21">
        <f t="shared" si="2"/>
        <v>83</v>
      </c>
      <c r="AC21">
        <f t="shared" si="2"/>
        <v>99</v>
      </c>
      <c r="AD21">
        <f t="shared" si="2"/>
        <v>1</v>
      </c>
      <c r="AE21">
        <f t="shared" si="2"/>
        <v>4</v>
      </c>
      <c r="AF21">
        <f t="shared" si="2"/>
        <v>389</v>
      </c>
    </row>
    <row r="22" spans="1:33" x14ac:dyDescent="0.25">
      <c r="A22" t="s">
        <v>91</v>
      </c>
      <c r="B22">
        <f>(B21*$C$13)*1000</f>
        <v>130677000</v>
      </c>
      <c r="C22">
        <f t="shared" ref="C22:AF22" si="3">(C21*$C$13)*1000</f>
        <v>147748000</v>
      </c>
      <c r="D22">
        <f t="shared" si="3"/>
        <v>221493000</v>
      </c>
      <c r="E22">
        <f t="shared" si="3"/>
        <v>215172000</v>
      </c>
      <c r="H22">
        <f t="shared" si="3"/>
        <v>175053000</v>
      </c>
      <c r="I22">
        <f t="shared" si="3"/>
        <v>176300000</v>
      </c>
      <c r="J22">
        <f t="shared" si="3"/>
        <v>167700000</v>
      </c>
      <c r="K22">
        <f t="shared" si="3"/>
        <v>157939000</v>
      </c>
      <c r="N22">
        <f t="shared" si="3"/>
        <v>170796000</v>
      </c>
      <c r="O22">
        <f t="shared" si="3"/>
        <v>169893000</v>
      </c>
      <c r="Q22">
        <f t="shared" si="3"/>
        <v>174279000</v>
      </c>
      <c r="R22">
        <f t="shared" si="3"/>
        <v>82947000</v>
      </c>
      <c r="S22">
        <f t="shared" si="3"/>
        <v>75035000</v>
      </c>
      <c r="T22">
        <f t="shared" si="3"/>
        <v>92751000</v>
      </c>
      <c r="U22">
        <f t="shared" si="3"/>
        <v>63296000</v>
      </c>
      <c r="V22">
        <f t="shared" si="3"/>
        <v>76067000</v>
      </c>
      <c r="W22">
        <f t="shared" si="3"/>
        <v>56588000</v>
      </c>
      <c r="X22">
        <f t="shared" si="3"/>
        <v>45494000</v>
      </c>
      <c r="Y22">
        <f t="shared" si="3"/>
        <v>19436000</v>
      </c>
      <c r="Z22">
        <f t="shared" si="3"/>
        <v>5547000</v>
      </c>
      <c r="AA22">
        <f t="shared" si="3"/>
        <v>215000</v>
      </c>
      <c r="AB22">
        <f t="shared" si="3"/>
        <v>3569000</v>
      </c>
      <c r="AC22">
        <f t="shared" si="3"/>
        <v>4257000</v>
      </c>
      <c r="AD22">
        <f t="shared" si="3"/>
        <v>43000</v>
      </c>
      <c r="AE22">
        <f t="shared" si="3"/>
        <v>172000</v>
      </c>
      <c r="AF22">
        <f t="shared" si="3"/>
        <v>16727000</v>
      </c>
    </row>
    <row r="24" spans="1:33" ht="15.75" thickBot="1" x14ac:dyDescent="0.3">
      <c r="A24" s="109" t="s">
        <v>92</v>
      </c>
      <c r="B24" s="109">
        <v>1990</v>
      </c>
      <c r="C24" s="109">
        <v>1991</v>
      </c>
      <c r="D24" s="109">
        <v>1992</v>
      </c>
      <c r="E24" s="109">
        <v>1993</v>
      </c>
      <c r="F24" s="109"/>
      <c r="G24" s="109"/>
      <c r="H24" s="109">
        <v>1994</v>
      </c>
      <c r="I24" s="109">
        <v>1995</v>
      </c>
      <c r="J24" s="109">
        <v>1996</v>
      </c>
      <c r="K24" s="109">
        <v>1997</v>
      </c>
      <c r="L24" s="109"/>
      <c r="M24" s="109"/>
      <c r="N24" s="109">
        <v>1998</v>
      </c>
      <c r="O24" s="109">
        <v>1999</v>
      </c>
      <c r="P24" s="109"/>
      <c r="Q24" s="109">
        <v>2000</v>
      </c>
      <c r="R24" s="109">
        <v>2001</v>
      </c>
      <c r="S24" s="109">
        <v>2002</v>
      </c>
      <c r="T24" s="109">
        <v>2003</v>
      </c>
      <c r="U24" s="109">
        <v>2004</v>
      </c>
      <c r="V24" s="109">
        <v>2005</v>
      </c>
      <c r="W24" s="109">
        <v>2006</v>
      </c>
      <c r="X24" s="109">
        <v>2007</v>
      </c>
      <c r="Y24" s="109">
        <v>2008</v>
      </c>
      <c r="Z24" s="109">
        <v>2009</v>
      </c>
      <c r="AA24" s="109">
        <v>2010</v>
      </c>
      <c r="AB24" s="109">
        <v>2011</v>
      </c>
      <c r="AC24" s="109">
        <v>2012</v>
      </c>
      <c r="AD24" s="109">
        <v>2013</v>
      </c>
      <c r="AE24" s="109">
        <v>2014</v>
      </c>
      <c r="AF24" s="109">
        <v>2015</v>
      </c>
      <c r="AG24" s="109">
        <v>2016</v>
      </c>
    </row>
    <row r="25" spans="1:33" ht="15.75" thickBot="1" x14ac:dyDescent="0.3">
      <c r="A25" t="s">
        <v>87</v>
      </c>
      <c r="B25">
        <v>0</v>
      </c>
      <c r="C25">
        <v>0</v>
      </c>
      <c r="D25">
        <v>0</v>
      </c>
      <c r="E25" s="110">
        <v>3713</v>
      </c>
      <c r="F25" s="110"/>
      <c r="G25" s="110"/>
      <c r="H25" s="110">
        <v>3027</v>
      </c>
      <c r="I25" s="110">
        <v>2305</v>
      </c>
      <c r="J25" s="110">
        <v>2052</v>
      </c>
      <c r="K25" s="111">
        <v>1440</v>
      </c>
      <c r="L25" s="112"/>
      <c r="M25" s="112"/>
      <c r="N25" s="110">
        <v>1159</v>
      </c>
      <c r="O25" s="110">
        <v>1429</v>
      </c>
      <c r="P25" s="110"/>
      <c r="Q25" s="110">
        <v>1625</v>
      </c>
      <c r="R25" s="110">
        <v>1781</v>
      </c>
      <c r="S25" s="110">
        <v>1800</v>
      </c>
      <c r="T25" s="110">
        <v>1976</v>
      </c>
      <c r="U25" s="110">
        <v>4370</v>
      </c>
      <c r="V25" s="110">
        <v>3824</v>
      </c>
      <c r="W25" s="110">
        <v>4995</v>
      </c>
      <c r="X25" s="110">
        <v>93366</v>
      </c>
      <c r="Y25" s="110">
        <v>97559</v>
      </c>
      <c r="Z25" s="110">
        <v>92548</v>
      </c>
      <c r="AA25" s="110">
        <v>93861</v>
      </c>
      <c r="AB25" s="110">
        <v>105900</v>
      </c>
      <c r="AC25" s="110">
        <v>126196</v>
      </c>
      <c r="AD25" s="110">
        <v>129781</v>
      </c>
      <c r="AE25" s="110">
        <v>136593</v>
      </c>
      <c r="AF25" s="111">
        <v>139136</v>
      </c>
    </row>
    <row r="26" spans="1:33" ht="15.75" thickBot="1" x14ac:dyDescent="0.3">
      <c r="A26" t="s">
        <v>88</v>
      </c>
      <c r="B26" s="110">
        <v>206343</v>
      </c>
      <c r="C26" s="110">
        <v>197600</v>
      </c>
      <c r="D26" s="110">
        <v>117775</v>
      </c>
      <c r="E26" s="110">
        <v>115117</v>
      </c>
      <c r="F26" s="110"/>
      <c r="G26" s="110"/>
      <c r="H26" s="110">
        <v>65948</v>
      </c>
      <c r="I26" s="111">
        <v>46355</v>
      </c>
      <c r="J26" s="111">
        <v>38747</v>
      </c>
      <c r="K26" s="110">
        <v>43669</v>
      </c>
      <c r="L26" s="110"/>
      <c r="M26" s="110"/>
      <c r="N26" s="110">
        <v>47320</v>
      </c>
      <c r="O26" s="110">
        <v>47502</v>
      </c>
      <c r="P26" s="110"/>
      <c r="Q26" s="110">
        <v>53387</v>
      </c>
      <c r="R26" s="110">
        <v>153618</v>
      </c>
      <c r="S26" s="110">
        <v>141686</v>
      </c>
      <c r="T26" s="110">
        <v>148095</v>
      </c>
      <c r="U26" s="110">
        <v>168918</v>
      </c>
      <c r="V26" s="110">
        <v>163933</v>
      </c>
      <c r="W26" s="110">
        <v>198768</v>
      </c>
      <c r="X26" s="110">
        <v>85831</v>
      </c>
      <c r="Y26" s="110">
        <v>102462</v>
      </c>
      <c r="Z26" s="110">
        <v>82973</v>
      </c>
      <c r="AA26" s="110">
        <v>68035</v>
      </c>
      <c r="AB26" s="110">
        <v>74285</v>
      </c>
      <c r="AC26" s="110">
        <v>95049</v>
      </c>
      <c r="AD26" s="110">
        <v>93162</v>
      </c>
      <c r="AE26" s="110">
        <v>95888</v>
      </c>
      <c r="AF26" s="110">
        <v>73636</v>
      </c>
    </row>
    <row r="27" spans="1:33" x14ac:dyDescent="0.25">
      <c r="A27" t="s">
        <v>89</v>
      </c>
      <c r="B27">
        <v>0</v>
      </c>
      <c r="C27">
        <v>0</v>
      </c>
      <c r="D27">
        <v>0</v>
      </c>
      <c r="E27">
        <v>0</v>
      </c>
      <c r="H27">
        <v>0</v>
      </c>
      <c r="I27">
        <v>0</v>
      </c>
      <c r="J27">
        <v>0</v>
      </c>
      <c r="K27">
        <v>0</v>
      </c>
      <c r="N27">
        <v>0</v>
      </c>
      <c r="O27">
        <v>0</v>
      </c>
      <c r="Q27">
        <v>0</v>
      </c>
      <c r="R27">
        <v>0</v>
      </c>
      <c r="S27">
        <v>0</v>
      </c>
      <c r="T27">
        <v>0</v>
      </c>
      <c r="U27">
        <v>0</v>
      </c>
      <c r="V27">
        <v>0</v>
      </c>
      <c r="W27">
        <v>0</v>
      </c>
      <c r="X27" s="110">
        <v>2768</v>
      </c>
      <c r="Y27" s="110">
        <v>3415</v>
      </c>
      <c r="Z27" s="110">
        <v>3699</v>
      </c>
      <c r="AA27" s="110">
        <v>3164</v>
      </c>
      <c r="AB27" s="110">
        <v>5164</v>
      </c>
      <c r="AC27" s="110">
        <v>5231</v>
      </c>
      <c r="AD27" s="110">
        <v>5761</v>
      </c>
      <c r="AE27" s="110">
        <v>7238</v>
      </c>
      <c r="AF27" s="110">
        <v>7222</v>
      </c>
    </row>
    <row r="28" spans="1:33" s="32" customFormat="1" x14ac:dyDescent="0.25">
      <c r="A28" s="32" t="s">
        <v>90</v>
      </c>
      <c r="B28" s="113">
        <f>SUM(B25:B27)</f>
        <v>206343</v>
      </c>
      <c r="C28" s="113">
        <f t="shared" ref="C28:AF28" si="4">SUM(C25:C27)</f>
        <v>197600</v>
      </c>
      <c r="D28" s="113">
        <f t="shared" si="4"/>
        <v>117775</v>
      </c>
      <c r="E28" s="113">
        <f t="shared" si="4"/>
        <v>118830</v>
      </c>
      <c r="F28" s="113"/>
      <c r="G28" s="113"/>
      <c r="H28" s="113">
        <f t="shared" si="4"/>
        <v>68975</v>
      </c>
      <c r="I28" s="113">
        <f t="shared" si="4"/>
        <v>48660</v>
      </c>
      <c r="J28" s="113">
        <f t="shared" si="4"/>
        <v>40799</v>
      </c>
      <c r="K28" s="113">
        <f t="shared" si="4"/>
        <v>45109</v>
      </c>
      <c r="L28" s="113"/>
      <c r="M28" s="113"/>
      <c r="N28" s="113">
        <f t="shared" si="4"/>
        <v>48479</v>
      </c>
      <c r="O28" s="113">
        <f t="shared" si="4"/>
        <v>48931</v>
      </c>
      <c r="P28" s="113"/>
      <c r="Q28" s="113">
        <f t="shared" si="4"/>
        <v>55012</v>
      </c>
      <c r="R28" s="113">
        <f t="shared" si="4"/>
        <v>155399</v>
      </c>
      <c r="S28" s="113">
        <f t="shared" si="4"/>
        <v>143486</v>
      </c>
      <c r="T28" s="113">
        <f t="shared" si="4"/>
        <v>150071</v>
      </c>
      <c r="U28" s="113">
        <f t="shared" si="4"/>
        <v>173288</v>
      </c>
      <c r="V28" s="113">
        <f t="shared" si="4"/>
        <v>167757</v>
      </c>
      <c r="W28" s="113">
        <f t="shared" si="4"/>
        <v>203763</v>
      </c>
      <c r="X28" s="113">
        <f t="shared" si="4"/>
        <v>181965</v>
      </c>
      <c r="Y28" s="113">
        <f t="shared" si="4"/>
        <v>203436</v>
      </c>
      <c r="Z28" s="113">
        <f t="shared" si="4"/>
        <v>179220</v>
      </c>
      <c r="AA28" s="113">
        <f t="shared" si="4"/>
        <v>165060</v>
      </c>
      <c r="AB28" s="113">
        <f t="shared" si="4"/>
        <v>185349</v>
      </c>
      <c r="AC28" s="113">
        <f t="shared" si="4"/>
        <v>226476</v>
      </c>
      <c r="AD28" s="113">
        <f t="shared" si="4"/>
        <v>228704</v>
      </c>
      <c r="AE28" s="113">
        <f t="shared" si="4"/>
        <v>239719</v>
      </c>
      <c r="AF28" s="113">
        <f t="shared" si="4"/>
        <v>219994</v>
      </c>
      <c r="AG28" s="113"/>
    </row>
    <row r="29" spans="1:33" x14ac:dyDescent="0.25">
      <c r="A29" t="s">
        <v>91</v>
      </c>
      <c r="B29">
        <f>B28*1000</f>
        <v>206343000</v>
      </c>
      <c r="C29">
        <f t="shared" ref="C29:AF29" si="5">C28*1000</f>
        <v>197600000</v>
      </c>
      <c r="D29">
        <f t="shared" si="5"/>
        <v>117775000</v>
      </c>
      <c r="E29">
        <f t="shared" si="5"/>
        <v>118830000</v>
      </c>
      <c r="H29">
        <f t="shared" si="5"/>
        <v>68975000</v>
      </c>
      <c r="I29">
        <f t="shared" si="5"/>
        <v>48660000</v>
      </c>
      <c r="J29">
        <f t="shared" si="5"/>
        <v>40799000</v>
      </c>
      <c r="K29">
        <f t="shared" si="5"/>
        <v>45109000</v>
      </c>
      <c r="N29">
        <f t="shared" si="5"/>
        <v>48479000</v>
      </c>
      <c r="O29">
        <f t="shared" si="5"/>
        <v>48931000</v>
      </c>
      <c r="Q29">
        <f t="shared" si="5"/>
        <v>55012000</v>
      </c>
      <c r="R29">
        <f t="shared" si="5"/>
        <v>155399000</v>
      </c>
      <c r="S29">
        <f t="shared" si="5"/>
        <v>143486000</v>
      </c>
      <c r="T29">
        <f t="shared" si="5"/>
        <v>150071000</v>
      </c>
      <c r="U29">
        <f t="shared" si="5"/>
        <v>173288000</v>
      </c>
      <c r="V29">
        <f t="shared" si="5"/>
        <v>167757000</v>
      </c>
      <c r="W29">
        <f t="shared" si="5"/>
        <v>203763000</v>
      </c>
      <c r="X29">
        <f t="shared" si="5"/>
        <v>181965000</v>
      </c>
      <c r="Y29">
        <f t="shared" si="5"/>
        <v>203436000</v>
      </c>
      <c r="Z29">
        <f t="shared" si="5"/>
        <v>179220000</v>
      </c>
      <c r="AA29">
        <f t="shared" si="5"/>
        <v>165060000</v>
      </c>
      <c r="AB29">
        <f t="shared" si="5"/>
        <v>185349000</v>
      </c>
      <c r="AC29">
        <f t="shared" si="5"/>
        <v>226476000</v>
      </c>
      <c r="AD29">
        <f t="shared" si="5"/>
        <v>228704000</v>
      </c>
      <c r="AE29">
        <f t="shared" si="5"/>
        <v>239719000</v>
      </c>
      <c r="AF29">
        <f t="shared" si="5"/>
        <v>219994000</v>
      </c>
    </row>
    <row r="31" spans="1:33" ht="26.25" x14ac:dyDescent="0.4">
      <c r="A31" s="122" t="s">
        <v>118</v>
      </c>
    </row>
    <row r="34" spans="1:8" x14ac:dyDescent="0.25">
      <c r="A34" s="114" t="s">
        <v>93</v>
      </c>
      <c r="B34" s="115"/>
      <c r="C34" s="115"/>
      <c r="D34" s="115"/>
      <c r="E34" s="115"/>
      <c r="F34" s="115"/>
      <c r="G34" s="115"/>
      <c r="H34" s="115"/>
    </row>
    <row r="35" spans="1:8" x14ac:dyDescent="0.25">
      <c r="A35" s="114" t="s">
        <v>94</v>
      </c>
      <c r="B35" s="115"/>
      <c r="C35" s="115"/>
      <c r="D35" s="115"/>
      <c r="E35" s="115"/>
      <c r="F35" s="115"/>
      <c r="G35" s="115"/>
      <c r="H35" s="115"/>
    </row>
    <row r="36" spans="1:8" ht="54.75" customHeight="1" x14ac:dyDescent="0.25">
      <c r="A36" s="115"/>
      <c r="B36" s="116" t="s">
        <v>95</v>
      </c>
      <c r="C36" s="115"/>
      <c r="D36" s="116" t="s">
        <v>96</v>
      </c>
      <c r="E36" s="115"/>
      <c r="F36" s="115"/>
      <c r="G36" s="115"/>
      <c r="H36" s="115"/>
    </row>
    <row r="37" spans="1:8" x14ac:dyDescent="0.25">
      <c r="A37" s="115" t="s">
        <v>49</v>
      </c>
      <c r="B37" s="115">
        <v>89</v>
      </c>
      <c r="C37" s="115" t="s">
        <v>97</v>
      </c>
      <c r="D37" s="115" t="s">
        <v>49</v>
      </c>
      <c r="E37" s="115">
        <v>142</v>
      </c>
      <c r="F37" s="115"/>
      <c r="G37" s="115"/>
      <c r="H37" s="115" t="s">
        <v>97</v>
      </c>
    </row>
    <row r="38" spans="1:8" x14ac:dyDescent="0.25">
      <c r="A38" s="115" t="s">
        <v>50</v>
      </c>
      <c r="B38" s="115">
        <v>39</v>
      </c>
      <c r="C38" s="115" t="s">
        <v>97</v>
      </c>
      <c r="D38" s="115" t="s">
        <v>50</v>
      </c>
      <c r="E38" s="115">
        <v>15.1</v>
      </c>
      <c r="F38" s="115"/>
      <c r="G38" s="115"/>
      <c r="H38" s="115" t="s">
        <v>97</v>
      </c>
    </row>
    <row r="39" spans="1:8" x14ac:dyDescent="0.25">
      <c r="A39" s="115" t="s">
        <v>7</v>
      </c>
      <c r="B39" s="115">
        <v>2.6</v>
      </c>
      <c r="C39" s="115" t="s">
        <v>97</v>
      </c>
      <c r="D39" s="115" t="s">
        <v>7</v>
      </c>
      <c r="E39" s="115">
        <v>2.2999999999999998</v>
      </c>
      <c r="F39" s="115"/>
      <c r="G39" s="115"/>
      <c r="H39" s="115" t="s">
        <v>97</v>
      </c>
    </row>
    <row r="40" spans="1:8" x14ac:dyDescent="0.25">
      <c r="A40" s="115" t="s">
        <v>51</v>
      </c>
      <c r="B40" s="115">
        <v>0.28100000000000003</v>
      </c>
      <c r="C40" s="115" t="s">
        <v>97</v>
      </c>
      <c r="D40" s="115" t="s">
        <v>51</v>
      </c>
      <c r="E40" s="115">
        <v>495</v>
      </c>
      <c r="F40" s="115"/>
      <c r="G40" s="115"/>
      <c r="H40" s="115" t="s">
        <v>97</v>
      </c>
    </row>
    <row r="41" spans="1:8" x14ac:dyDescent="0.25">
      <c r="A41" s="115" t="s">
        <v>52</v>
      </c>
      <c r="B41" s="115">
        <v>0.89</v>
      </c>
      <c r="C41" s="115" t="s">
        <v>97</v>
      </c>
      <c r="D41" s="115" t="s">
        <v>52</v>
      </c>
      <c r="E41" s="115">
        <v>35.4</v>
      </c>
      <c r="F41" s="115"/>
      <c r="G41" s="115"/>
      <c r="H41" s="115" t="s">
        <v>97</v>
      </c>
    </row>
    <row r="42" spans="1:8" x14ac:dyDescent="0.25">
      <c r="A42" s="115" t="s">
        <v>36</v>
      </c>
      <c r="B42" s="115">
        <v>0.89</v>
      </c>
      <c r="C42" s="115" t="s">
        <v>97</v>
      </c>
      <c r="D42" s="115" t="s">
        <v>36</v>
      </c>
      <c r="E42" s="115">
        <v>25.2</v>
      </c>
      <c r="F42" s="115"/>
      <c r="G42" s="115"/>
      <c r="H42" s="115" t="s">
        <v>97</v>
      </c>
    </row>
    <row r="43" spans="1:8" x14ac:dyDescent="0.25">
      <c r="A43" s="115" t="s">
        <v>8</v>
      </c>
      <c r="B43" s="115">
        <v>0.89</v>
      </c>
      <c r="C43" s="115" t="s">
        <v>97</v>
      </c>
      <c r="D43" s="115" t="s">
        <v>8</v>
      </c>
      <c r="E43" s="115">
        <v>19.3</v>
      </c>
      <c r="F43" s="115"/>
      <c r="G43" s="115"/>
      <c r="H43" s="115" t="s">
        <v>97</v>
      </c>
    </row>
    <row r="44" spans="1:8" x14ac:dyDescent="0.25">
      <c r="A44" s="115" t="s">
        <v>53</v>
      </c>
      <c r="B44" s="115">
        <v>2.5</v>
      </c>
      <c r="C44" s="115" t="s">
        <v>98</v>
      </c>
      <c r="D44" s="115" t="s">
        <v>53</v>
      </c>
      <c r="E44" s="115">
        <v>5.6</v>
      </c>
      <c r="F44" s="115"/>
      <c r="G44" s="115"/>
      <c r="H44" s="115" t="s">
        <v>98</v>
      </c>
    </row>
    <row r="45" spans="1:8" x14ac:dyDescent="0.25">
      <c r="A45" s="115" t="s">
        <v>54</v>
      </c>
      <c r="B45" s="115">
        <v>1.5E-3</v>
      </c>
      <c r="C45" s="115" t="s">
        <v>99</v>
      </c>
      <c r="D45" s="115" t="s">
        <v>54</v>
      </c>
      <c r="E45" s="115">
        <v>4.5599999999999996</v>
      </c>
      <c r="F45" s="115"/>
      <c r="G45" s="115"/>
      <c r="H45" s="115" t="s">
        <v>99</v>
      </c>
    </row>
    <row r="46" spans="1:8" x14ac:dyDescent="0.25">
      <c r="A46" s="115" t="s">
        <v>55</v>
      </c>
      <c r="B46" s="115">
        <v>2.5000000000000001E-4</v>
      </c>
      <c r="C46" s="115" t="s">
        <v>99</v>
      </c>
      <c r="D46" s="115" t="s">
        <v>55</v>
      </c>
      <c r="E46" s="115">
        <v>1.2</v>
      </c>
      <c r="F46" s="115"/>
      <c r="G46" s="115"/>
      <c r="H46" s="115" t="s">
        <v>99</v>
      </c>
    </row>
    <row r="47" spans="1:8" x14ac:dyDescent="0.25">
      <c r="A47" s="115" t="s">
        <v>56</v>
      </c>
      <c r="B47" s="115">
        <v>0.1</v>
      </c>
      <c r="C47" s="115" t="s">
        <v>99</v>
      </c>
      <c r="D47" s="115" t="s">
        <v>56</v>
      </c>
      <c r="E47" s="115">
        <v>0.34100000000000003</v>
      </c>
      <c r="F47" s="115"/>
      <c r="G47" s="115"/>
      <c r="H47" s="115" t="s">
        <v>99</v>
      </c>
    </row>
    <row r="48" spans="1:8" x14ac:dyDescent="0.25">
      <c r="A48" s="115" t="s">
        <v>57</v>
      </c>
      <c r="B48" s="115">
        <v>0.12</v>
      </c>
      <c r="C48" s="115" t="s">
        <v>99</v>
      </c>
      <c r="D48" s="115" t="s">
        <v>57</v>
      </c>
      <c r="E48" s="115">
        <v>3.98</v>
      </c>
      <c r="F48" s="115"/>
      <c r="G48" s="115"/>
      <c r="H48" s="115" t="s">
        <v>99</v>
      </c>
    </row>
    <row r="49" spans="1:21" x14ac:dyDescent="0.25">
      <c r="A49" s="115" t="s">
        <v>58</v>
      </c>
      <c r="B49" s="115">
        <v>7.6000000000000004E-4</v>
      </c>
      <c r="C49" s="115" t="s">
        <v>99</v>
      </c>
      <c r="D49" s="115" t="s">
        <v>58</v>
      </c>
      <c r="E49" s="115">
        <v>2.5499999999999998</v>
      </c>
      <c r="F49" s="115"/>
      <c r="G49" s="115"/>
      <c r="H49" s="115" t="s">
        <v>99</v>
      </c>
    </row>
    <row r="50" spans="1:21" x14ac:dyDescent="0.25">
      <c r="A50" s="115" t="s">
        <v>59</v>
      </c>
      <c r="B50" s="115">
        <v>7.6000000000000004E-5</v>
      </c>
      <c r="C50" s="115" t="s">
        <v>99</v>
      </c>
      <c r="D50" s="115" t="s">
        <v>59</v>
      </c>
      <c r="E50" s="115">
        <v>5.31</v>
      </c>
      <c r="F50" s="115"/>
      <c r="G50" s="115"/>
      <c r="H50" s="115" t="s">
        <v>99</v>
      </c>
    </row>
    <row r="51" spans="1:21" x14ac:dyDescent="0.25">
      <c r="A51" s="115" t="s">
        <v>60</v>
      </c>
      <c r="B51" s="115">
        <v>5.1000000000000004E-4</v>
      </c>
      <c r="C51" s="115" t="s">
        <v>99</v>
      </c>
      <c r="D51" s="115" t="s">
        <v>60</v>
      </c>
      <c r="E51" s="115">
        <v>255</v>
      </c>
      <c r="F51" s="115"/>
      <c r="G51" s="115"/>
      <c r="H51" s="115" t="s">
        <v>99</v>
      </c>
    </row>
    <row r="52" spans="1:21" x14ac:dyDescent="0.25">
      <c r="A52" s="115" t="s">
        <v>61</v>
      </c>
      <c r="B52" s="115">
        <v>1.12E-2</v>
      </c>
      <c r="C52" s="115" t="s">
        <v>99</v>
      </c>
      <c r="D52" s="115" t="s">
        <v>61</v>
      </c>
      <c r="E52" s="115">
        <v>2.06</v>
      </c>
      <c r="F52" s="115"/>
      <c r="G52" s="115"/>
      <c r="H52" s="115" t="s">
        <v>99</v>
      </c>
    </row>
    <row r="53" spans="1:21" x14ac:dyDescent="0.25">
      <c r="A53" s="115" t="s">
        <v>62</v>
      </c>
      <c r="B53" s="115">
        <v>1.5E-3</v>
      </c>
      <c r="C53" s="115" t="s">
        <v>99</v>
      </c>
      <c r="D53" s="115" t="s">
        <v>62</v>
      </c>
      <c r="E53" s="115">
        <v>87.8</v>
      </c>
      <c r="F53" s="115"/>
      <c r="G53" s="115"/>
      <c r="H53" s="115" t="s">
        <v>99</v>
      </c>
    </row>
    <row r="54" spans="1:21" x14ac:dyDescent="0.25">
      <c r="A54" s="115" t="s">
        <v>63</v>
      </c>
      <c r="B54" s="115">
        <v>0.5</v>
      </c>
      <c r="C54" s="115" t="s">
        <v>100</v>
      </c>
      <c r="D54" s="115" t="s">
        <v>63</v>
      </c>
      <c r="E54" s="115">
        <v>2.5</v>
      </c>
      <c r="F54" s="115"/>
      <c r="G54" s="115"/>
      <c r="H54" s="115" t="s">
        <v>100</v>
      </c>
    </row>
    <row r="55" spans="1:21" x14ac:dyDescent="0.25">
      <c r="A55" s="115" t="s">
        <v>64</v>
      </c>
      <c r="B55" s="115">
        <v>0.56000000000000005</v>
      </c>
      <c r="C55" s="115" t="s">
        <v>101</v>
      </c>
      <c r="D55" s="115"/>
      <c r="E55" s="115"/>
      <c r="F55" s="115"/>
      <c r="G55" s="115"/>
      <c r="H55" s="115"/>
    </row>
    <row r="56" spans="1:21" x14ac:dyDescent="0.25">
      <c r="A56" s="115" t="s">
        <v>65</v>
      </c>
      <c r="B56" s="115">
        <v>0.84</v>
      </c>
      <c r="C56" s="115" t="s">
        <v>101</v>
      </c>
      <c r="D56" s="115" t="s">
        <v>65</v>
      </c>
      <c r="E56" s="115">
        <v>4.5</v>
      </c>
      <c r="F56" s="115"/>
      <c r="G56" s="115"/>
      <c r="H56" s="115" t="s">
        <v>101</v>
      </c>
    </row>
    <row r="57" spans="1:21" x14ac:dyDescent="0.25">
      <c r="A57" s="115" t="s">
        <v>66</v>
      </c>
      <c r="B57" s="115">
        <v>0.84</v>
      </c>
      <c r="C57" s="115" t="s">
        <v>101</v>
      </c>
      <c r="D57" s="115" t="s">
        <v>66</v>
      </c>
      <c r="E57" s="115">
        <v>4.5</v>
      </c>
      <c r="F57" s="115"/>
      <c r="G57" s="115"/>
      <c r="H57" s="115" t="s">
        <v>101</v>
      </c>
    </row>
    <row r="58" spans="1:21" x14ac:dyDescent="0.25">
      <c r="A58" s="115" t="s">
        <v>67</v>
      </c>
      <c r="B58" s="115">
        <v>0.84</v>
      </c>
      <c r="C58" s="115" t="s">
        <v>101</v>
      </c>
      <c r="D58" s="115" t="s">
        <v>67</v>
      </c>
      <c r="E58" s="115">
        <v>6.92</v>
      </c>
      <c r="F58" s="115"/>
      <c r="G58" s="115"/>
      <c r="H58" s="115" t="s">
        <v>101</v>
      </c>
    </row>
    <row r="61" spans="1:21" ht="26.25" x14ac:dyDescent="0.4">
      <c r="A61" s="123" t="s">
        <v>106</v>
      </c>
    </row>
    <row r="64" spans="1:21" x14ac:dyDescent="0.25">
      <c r="A64" s="152" t="s">
        <v>102</v>
      </c>
      <c r="B64" s="153" t="s">
        <v>103</v>
      </c>
      <c r="C64" s="154"/>
      <c r="D64" s="154"/>
      <c r="E64" s="154"/>
      <c r="F64" s="154"/>
      <c r="G64" s="154"/>
      <c r="H64" s="154"/>
      <c r="I64" s="154"/>
      <c r="J64" s="154"/>
      <c r="K64" s="154"/>
      <c r="L64" s="154"/>
      <c r="M64" s="155"/>
      <c r="N64" s="156" t="s">
        <v>104</v>
      </c>
      <c r="O64" s="156"/>
      <c r="P64" s="156"/>
      <c r="Q64" s="156"/>
      <c r="R64" s="157" t="s">
        <v>105</v>
      </c>
      <c r="S64" s="158"/>
      <c r="T64" s="158"/>
      <c r="U64" s="158"/>
    </row>
    <row r="65" spans="1:21" x14ac:dyDescent="0.25">
      <c r="A65" s="152"/>
      <c r="B65" s="159">
        <v>2005</v>
      </c>
      <c r="C65" s="159"/>
      <c r="D65" s="159">
        <v>2010</v>
      </c>
      <c r="E65" s="159"/>
      <c r="F65" s="117">
        <v>2016</v>
      </c>
      <c r="G65" s="117"/>
      <c r="H65" s="160">
        <v>2005</v>
      </c>
      <c r="I65" s="160"/>
      <c r="J65" s="160">
        <v>2010</v>
      </c>
      <c r="K65" s="160"/>
      <c r="L65" s="161">
        <v>2016</v>
      </c>
      <c r="M65" s="162"/>
      <c r="N65" s="118">
        <v>2005</v>
      </c>
      <c r="O65" s="118">
        <v>2010</v>
      </c>
      <c r="P65" s="118">
        <v>2016</v>
      </c>
      <c r="Q65" s="118" t="s">
        <v>76</v>
      </c>
      <c r="R65" s="119">
        <v>2005</v>
      </c>
      <c r="S65" s="119">
        <v>2010</v>
      </c>
      <c r="T65" s="119">
        <v>2016</v>
      </c>
      <c r="U65" s="119" t="s">
        <v>76</v>
      </c>
    </row>
    <row r="66" spans="1:21" x14ac:dyDescent="0.25">
      <c r="A66" s="79" t="s">
        <v>49</v>
      </c>
      <c r="B66" s="79">
        <f>(B37*$V$8)+(E37*$V$22)</f>
        <v>25704583580</v>
      </c>
      <c r="C66" s="79" t="s">
        <v>72</v>
      </c>
      <c r="D66" s="79">
        <f>(B37*$AA$8)+(E37*$AA$22)</f>
        <v>14720852200</v>
      </c>
      <c r="E66" s="79" t="s">
        <v>72</v>
      </c>
      <c r="F66" s="79">
        <f>(B37*$AG$8)+(E37*$AG$7)</f>
        <v>22019685800</v>
      </c>
      <c r="G66" s="79" t="s">
        <v>72</v>
      </c>
      <c r="H66" s="163">
        <f>B66/10^9</f>
        <v>25.704583580000001</v>
      </c>
      <c r="I66" s="83" t="s">
        <v>69</v>
      </c>
      <c r="J66" s="81">
        <f>D66/10^9</f>
        <v>14.720852199999999</v>
      </c>
      <c r="K66" s="83" t="s">
        <v>69</v>
      </c>
      <c r="L66" s="81">
        <f>F66/10^9</f>
        <v>22.019685800000001</v>
      </c>
      <c r="M66" s="83" t="s">
        <v>69</v>
      </c>
      <c r="N66" s="164">
        <v>14.90306958</v>
      </c>
      <c r="O66" s="164">
        <v>14.709705199999998</v>
      </c>
      <c r="P66" s="164">
        <v>22.019685800000001</v>
      </c>
      <c r="Q66" s="80" t="s">
        <v>69</v>
      </c>
      <c r="R66" s="165">
        <f>H66-N66</f>
        <v>10.801514000000001</v>
      </c>
      <c r="S66" s="166">
        <f>J66-O66</f>
        <v>1.1147000000001128E-2</v>
      </c>
      <c r="T66" s="167">
        <f>L66-P66</f>
        <v>0</v>
      </c>
      <c r="U66" s="120" t="s">
        <v>69</v>
      </c>
    </row>
    <row r="67" spans="1:21" x14ac:dyDescent="0.25">
      <c r="A67" s="79" t="s">
        <v>50</v>
      </c>
      <c r="B67" s="79">
        <f>(B38*$V$8)+(E38*$V$22)</f>
        <v>7679170280</v>
      </c>
      <c r="C67" s="79" t="s">
        <v>72</v>
      </c>
      <c r="D67" s="79">
        <f>(B38*$AA$8)+(E38*$AA$22)</f>
        <v>6440578700</v>
      </c>
      <c r="E67" s="79" t="s">
        <v>72</v>
      </c>
      <c r="F67" s="79">
        <f>(B38*$AG$8)+(E38*$AG$7)</f>
        <v>8399234000</v>
      </c>
      <c r="G67" s="79" t="s">
        <v>72</v>
      </c>
      <c r="H67" s="163">
        <f t="shared" ref="H67:H82" si="6">B67/10^9</f>
        <v>7.6791702800000001</v>
      </c>
      <c r="I67" s="83" t="s">
        <v>69</v>
      </c>
      <c r="J67" s="81">
        <f t="shared" ref="J67:J83" si="7">D67/10^9</f>
        <v>6.4405786999999997</v>
      </c>
      <c r="K67" s="83" t="s">
        <v>69</v>
      </c>
      <c r="L67" s="81">
        <f t="shared" ref="L67:L83" si="8">F67/10^9</f>
        <v>8.3992339999999999</v>
      </c>
      <c r="M67" s="83" t="s">
        <v>69</v>
      </c>
      <c r="N67" s="164">
        <v>6.5305585800000001</v>
      </c>
      <c r="O67" s="164">
        <v>6.4393933499999996</v>
      </c>
      <c r="P67" s="164">
        <v>8.3992340000000016</v>
      </c>
      <c r="Q67" s="80" t="s">
        <v>69</v>
      </c>
      <c r="R67" s="165">
        <f t="shared" ref="R67:R87" si="9">H67-N67</f>
        <v>1.1486117</v>
      </c>
      <c r="S67" s="166">
        <f t="shared" ref="S67:S87" si="10">J67-O67</f>
        <v>1.1853500000000849E-3</v>
      </c>
      <c r="T67" s="167">
        <f t="shared" ref="T67:T87" si="11">L67-P67</f>
        <v>0</v>
      </c>
      <c r="U67" s="120" t="s">
        <v>69</v>
      </c>
    </row>
    <row r="68" spans="1:21" x14ac:dyDescent="0.25">
      <c r="A68" s="79" t="s">
        <v>7</v>
      </c>
      <c r="B68" s="79">
        <f>(B39*$V$8)+(E39*$V$22)</f>
        <v>610324672</v>
      </c>
      <c r="C68" s="79" t="s">
        <v>72</v>
      </c>
      <c r="D68" s="79">
        <f>(B39*$AA$8)+(E39*$AA$22)</f>
        <v>429649980</v>
      </c>
      <c r="E68" s="79" t="s">
        <v>72</v>
      </c>
      <c r="F68" s="79">
        <f>(B39*$AG$8)+(E39*$AG$7)</f>
        <v>594250720</v>
      </c>
      <c r="G68" s="79" t="s">
        <v>72</v>
      </c>
      <c r="H68" s="163">
        <f t="shared" si="6"/>
        <v>0.61032467199999996</v>
      </c>
      <c r="I68" s="83" t="s">
        <v>69</v>
      </c>
      <c r="J68" s="81">
        <f t="shared" si="7"/>
        <v>0.42964997999999999</v>
      </c>
      <c r="K68" s="83" t="s">
        <v>69</v>
      </c>
      <c r="L68" s="81">
        <f t="shared" si="8"/>
        <v>0.59425072000000001</v>
      </c>
      <c r="M68" s="83" t="s">
        <v>69</v>
      </c>
      <c r="N68" s="164">
        <v>0.43537057200000007</v>
      </c>
      <c r="O68" s="164">
        <v>0.42946942999999999</v>
      </c>
      <c r="P68" s="164">
        <v>0.59425072000000001</v>
      </c>
      <c r="Q68" s="80" t="s">
        <v>69</v>
      </c>
      <c r="R68" s="165">
        <f t="shared" si="9"/>
        <v>0.17495409999999989</v>
      </c>
      <c r="S68" s="166">
        <f t="shared" si="10"/>
        <v>1.8055000000000154E-4</v>
      </c>
      <c r="T68" s="167">
        <f t="shared" si="11"/>
        <v>0</v>
      </c>
      <c r="U68" s="120" t="s">
        <v>69</v>
      </c>
    </row>
    <row r="69" spans="1:21" x14ac:dyDescent="0.25">
      <c r="A69" s="79" t="s">
        <v>51</v>
      </c>
      <c r="B69" s="79">
        <f>(B40*$V$8)+(E40*$V$22)</f>
        <v>37700218511.82</v>
      </c>
      <c r="C69" s="79" t="s">
        <v>72</v>
      </c>
      <c r="D69" s="79">
        <f>(B40*$AA$8)+(E40*$AA$22)</f>
        <v>152806803.80000001</v>
      </c>
      <c r="E69" s="79" t="s">
        <v>72</v>
      </c>
      <c r="F69" s="79">
        <f>(B40*$AG$8)+(E40*$AG$7)</f>
        <v>13186022032.200001</v>
      </c>
      <c r="G69" s="79" t="s">
        <v>72</v>
      </c>
      <c r="H69" s="163">
        <f t="shared" si="6"/>
        <v>37.700218511819998</v>
      </c>
      <c r="I69" s="83" t="s">
        <v>69</v>
      </c>
      <c r="J69" s="81">
        <f t="shared" si="7"/>
        <v>0.1528068038</v>
      </c>
      <c r="K69" s="83" t="s">
        <v>69</v>
      </c>
      <c r="L69" s="81">
        <f t="shared" si="8"/>
        <v>13.1860220322</v>
      </c>
      <c r="M69" s="83" t="s">
        <v>69</v>
      </c>
      <c r="N69" s="164">
        <v>4.7053511820000005E-2</v>
      </c>
      <c r="O69" s="164">
        <v>0.11394930380000001</v>
      </c>
      <c r="P69" s="164">
        <v>13.1860220322</v>
      </c>
      <c r="Q69" s="80" t="s">
        <v>69</v>
      </c>
      <c r="R69" s="165">
        <f t="shared" si="9"/>
        <v>37.653164999999994</v>
      </c>
      <c r="S69" s="166">
        <f t="shared" si="10"/>
        <v>3.8857499999999989E-2</v>
      </c>
      <c r="T69" s="167">
        <f t="shared" si="11"/>
        <v>0</v>
      </c>
      <c r="U69" s="120" t="s">
        <v>69</v>
      </c>
    </row>
    <row r="70" spans="1:21" x14ac:dyDescent="0.25">
      <c r="A70" s="79" t="s">
        <v>52</v>
      </c>
      <c r="B70" s="79">
        <f>(B41*$V$8)+(E41*$V$22)</f>
        <v>2841802495.8000002</v>
      </c>
      <c r="C70" s="79" t="s">
        <v>72</v>
      </c>
      <c r="D70" s="79">
        <f>(B41*$AA$8)+(E41*$AA$22)</f>
        <v>154514222</v>
      </c>
      <c r="E70" s="79" t="s">
        <v>72</v>
      </c>
      <c r="F70" s="79">
        <f>(B41*$AG$8)+(E41*$AG$7)</f>
        <v>1121414418</v>
      </c>
      <c r="G70" s="79" t="s">
        <v>72</v>
      </c>
      <c r="H70" s="163">
        <f t="shared" si="6"/>
        <v>2.8418024958000001</v>
      </c>
      <c r="I70" s="83" t="s">
        <v>69</v>
      </c>
      <c r="J70" s="81">
        <f t="shared" si="7"/>
        <v>0.15451422200000001</v>
      </c>
      <c r="K70" s="83" t="s">
        <v>69</v>
      </c>
      <c r="L70" s="81">
        <f t="shared" si="8"/>
        <v>1.1214144180000001</v>
      </c>
      <c r="M70" s="83" t="s">
        <v>69</v>
      </c>
      <c r="N70" s="164">
        <v>0.14903069580000003</v>
      </c>
      <c r="O70" s="164">
        <v>0.15173532199999998</v>
      </c>
      <c r="P70" s="164">
        <v>1.1214144179999999</v>
      </c>
      <c r="Q70" s="80" t="s">
        <v>69</v>
      </c>
      <c r="R70" s="165">
        <f t="shared" si="9"/>
        <v>2.6927718</v>
      </c>
      <c r="S70" s="166">
        <f t="shared" si="10"/>
        <v>2.7789000000000286E-3</v>
      </c>
      <c r="T70" s="167">
        <f t="shared" si="11"/>
        <v>0</v>
      </c>
      <c r="U70" s="120" t="s">
        <v>69</v>
      </c>
    </row>
    <row r="71" spans="1:21" x14ac:dyDescent="0.25">
      <c r="A71" s="79" t="s">
        <v>36</v>
      </c>
      <c r="B71" s="79">
        <f>(B42*$V$8)+(E42*$V$22)</f>
        <v>2065919095.8</v>
      </c>
      <c r="C71" s="79" t="s">
        <v>72</v>
      </c>
      <c r="D71" s="79">
        <f>(B42*$AA$8)+(E42*$AA$22)</f>
        <v>152321222</v>
      </c>
      <c r="E71" s="79" t="s">
        <v>72</v>
      </c>
      <c r="F71" s="79">
        <f>(B42*$AG$8)+(E42*$AG$7)</f>
        <v>850890018</v>
      </c>
      <c r="G71" s="79" t="s">
        <v>72</v>
      </c>
      <c r="H71" s="163">
        <f t="shared" si="6"/>
        <v>2.0659190958</v>
      </c>
      <c r="I71" s="83" t="s">
        <v>69</v>
      </c>
      <c r="J71" s="81">
        <f t="shared" si="7"/>
        <v>0.15232122200000001</v>
      </c>
      <c r="K71" s="83" t="s">
        <v>69</v>
      </c>
      <c r="L71" s="81">
        <f t="shared" si="8"/>
        <v>0.85089001799999997</v>
      </c>
      <c r="M71" s="83" t="s">
        <v>69</v>
      </c>
      <c r="N71" s="164">
        <v>0.14903069580000003</v>
      </c>
      <c r="O71" s="164">
        <v>0.15034302199999997</v>
      </c>
      <c r="P71" s="164">
        <v>0.85089001800000008</v>
      </c>
      <c r="Q71" s="80" t="s">
        <v>69</v>
      </c>
      <c r="R71" s="165">
        <f t="shared" si="9"/>
        <v>1.9168883999999999</v>
      </c>
      <c r="S71" s="166">
        <f t="shared" si="10"/>
        <v>1.978200000000041E-3</v>
      </c>
      <c r="T71" s="167">
        <f t="shared" si="11"/>
        <v>0</v>
      </c>
      <c r="U71" s="120" t="s">
        <v>69</v>
      </c>
    </row>
    <row r="72" spans="1:21" x14ac:dyDescent="0.25">
      <c r="A72" s="79" t="s">
        <v>8</v>
      </c>
      <c r="B72" s="79">
        <f>(B43*$V$8)+(E43*$V$22)</f>
        <v>1617123795.8</v>
      </c>
      <c r="C72" s="79" t="s">
        <v>72</v>
      </c>
      <c r="D72" s="79">
        <f>(B43*$AA$8)+(E43*$AA$22)</f>
        <v>151052722</v>
      </c>
      <c r="E72" s="79" t="s">
        <v>72</v>
      </c>
      <c r="F72" s="79">
        <f>(B43*$AG$8)+(E43*$AG$7)</f>
        <v>694410218</v>
      </c>
      <c r="G72" s="79" t="s">
        <v>72</v>
      </c>
      <c r="H72" s="163">
        <f t="shared" si="6"/>
        <v>1.6171237958</v>
      </c>
      <c r="I72" s="83" t="s">
        <v>69</v>
      </c>
      <c r="J72" s="81">
        <f t="shared" si="7"/>
        <v>0.151052722</v>
      </c>
      <c r="K72" s="83" t="s">
        <v>69</v>
      </c>
      <c r="L72" s="81">
        <f t="shared" si="8"/>
        <v>0.69441021800000002</v>
      </c>
      <c r="M72" s="83" t="s">
        <v>69</v>
      </c>
      <c r="N72" s="164">
        <v>0.14903069580000003</v>
      </c>
      <c r="O72" s="164">
        <v>0.14953767199999998</v>
      </c>
      <c r="P72" s="164">
        <v>0.69441021800000002</v>
      </c>
      <c r="Q72" s="80" t="s">
        <v>69</v>
      </c>
      <c r="R72" s="165">
        <f t="shared" si="9"/>
        <v>1.4680930999999999</v>
      </c>
      <c r="S72" s="166">
        <f t="shared" si="10"/>
        <v>1.5150500000000178E-3</v>
      </c>
      <c r="T72" s="167">
        <f t="shared" si="11"/>
        <v>0</v>
      </c>
      <c r="U72" s="120" t="s">
        <v>69</v>
      </c>
    </row>
    <row r="73" spans="1:21" x14ac:dyDescent="0.25">
      <c r="A73" s="79" t="s">
        <v>53</v>
      </c>
      <c r="B73" s="79">
        <f>B72/100*2.5</f>
        <v>40428094.894999996</v>
      </c>
      <c r="C73" s="79" t="s">
        <v>72</v>
      </c>
      <c r="D73" s="79">
        <f>D72/100*2.5</f>
        <v>3776318.05</v>
      </c>
      <c r="E73" s="79" t="s">
        <v>72</v>
      </c>
      <c r="F73" s="79">
        <f>F72/100*2.5</f>
        <v>17360255.449999999</v>
      </c>
      <c r="G73" s="79" t="s">
        <v>72</v>
      </c>
      <c r="H73" s="163">
        <f t="shared" si="6"/>
        <v>4.0428094894999995E-2</v>
      </c>
      <c r="I73" s="83" t="s">
        <v>69</v>
      </c>
      <c r="J73" s="168">
        <f t="shared" si="7"/>
        <v>3.7763180499999997E-3</v>
      </c>
      <c r="K73" s="83" t="s">
        <v>69</v>
      </c>
      <c r="L73" s="81">
        <f t="shared" si="8"/>
        <v>1.7360255450000001E-2</v>
      </c>
      <c r="M73" s="83" t="s">
        <v>69</v>
      </c>
      <c r="N73" s="164"/>
      <c r="O73" s="164"/>
      <c r="P73" s="164">
        <v>3.3228368050000005E-2</v>
      </c>
      <c r="Q73" s="80" t="s">
        <v>69</v>
      </c>
      <c r="R73" s="165">
        <f t="shared" si="9"/>
        <v>4.0428094894999995E-2</v>
      </c>
      <c r="S73" s="166">
        <f t="shared" si="10"/>
        <v>3.7763180499999997E-3</v>
      </c>
      <c r="T73" s="167">
        <f t="shared" si="11"/>
        <v>-1.5868112600000005E-2</v>
      </c>
      <c r="U73" s="120" t="s">
        <v>69</v>
      </c>
    </row>
    <row r="74" spans="1:21" x14ac:dyDescent="0.25">
      <c r="A74" s="79" t="s">
        <v>54</v>
      </c>
      <c r="B74" s="79">
        <f>(B45*$V$8)+(E45*$V$22)</f>
        <v>347116695.32999998</v>
      </c>
      <c r="C74" s="79" t="s">
        <v>73</v>
      </c>
      <c r="D74" s="79">
        <f>(B45*$AA$8)+(E45*$AA$22)</f>
        <v>1227989.7</v>
      </c>
      <c r="E74" s="79" t="s">
        <v>73</v>
      </c>
      <c r="F74" s="79">
        <f>(B45*$AG$8)+(E45*$AG$7)</f>
        <v>121247964.29999998</v>
      </c>
      <c r="G74" s="79" t="s">
        <v>73</v>
      </c>
      <c r="H74" s="163">
        <f t="shared" si="6"/>
        <v>0.34711669533</v>
      </c>
      <c r="I74" s="83" t="s">
        <v>70</v>
      </c>
      <c r="J74" s="168">
        <f t="shared" si="7"/>
        <v>1.2279896999999999E-3</v>
      </c>
      <c r="K74" s="83" t="s">
        <v>70</v>
      </c>
      <c r="L74" s="81">
        <f t="shared" si="8"/>
        <v>0.12124796429999998</v>
      </c>
      <c r="M74" s="83" t="s">
        <v>70</v>
      </c>
      <c r="N74" s="164">
        <v>2.5117533E-4</v>
      </c>
      <c r="O74" s="164">
        <v>8.7002969999999994E-4</v>
      </c>
      <c r="P74" s="164">
        <v>0.1212479643</v>
      </c>
      <c r="Q74" s="80" t="s">
        <v>70</v>
      </c>
      <c r="R74" s="165">
        <f t="shared" si="9"/>
        <v>0.34686551999999998</v>
      </c>
      <c r="S74" s="166">
        <f t="shared" si="10"/>
        <v>3.5795999999999994E-4</v>
      </c>
      <c r="T74" s="167">
        <f t="shared" si="11"/>
        <v>0</v>
      </c>
      <c r="U74" s="120" t="s">
        <v>70</v>
      </c>
    </row>
    <row r="75" spans="1:21" x14ac:dyDescent="0.25">
      <c r="A75" s="79" t="s">
        <v>55</v>
      </c>
      <c r="B75" s="79">
        <f>(B46*$V$8)+(E46*$V$22)</f>
        <v>91322262.555000007</v>
      </c>
      <c r="C75" s="79" t="s">
        <v>73</v>
      </c>
      <c r="D75" s="79">
        <f>(B46*$AA$8)+(E46*$AA$22)</f>
        <v>299264.95</v>
      </c>
      <c r="E75" s="79" t="s">
        <v>73</v>
      </c>
      <c r="F75" s="79">
        <f>(B46*$AG$8)+(E46*$AG$7)</f>
        <v>31877674.050000001</v>
      </c>
      <c r="G75" s="79" t="s">
        <v>73</v>
      </c>
      <c r="H75" s="163">
        <f t="shared" si="6"/>
        <v>9.1322262555000006E-2</v>
      </c>
      <c r="I75" s="83" t="s">
        <v>70</v>
      </c>
      <c r="J75" s="168">
        <f t="shared" si="7"/>
        <v>2.9926494999999998E-4</v>
      </c>
      <c r="K75" s="83" t="s">
        <v>70</v>
      </c>
      <c r="L75" s="81">
        <f t="shared" si="8"/>
        <v>3.1877674049999999E-2</v>
      </c>
      <c r="M75" s="83" t="s">
        <v>70</v>
      </c>
      <c r="N75" s="164">
        <v>4.1862554999999998E-5</v>
      </c>
      <c r="O75" s="164">
        <v>2.0506494999999997E-4</v>
      </c>
      <c r="P75" s="164">
        <v>3.1877674049999999E-2</v>
      </c>
      <c r="Q75" s="80" t="s">
        <v>70</v>
      </c>
      <c r="R75" s="165">
        <f t="shared" si="9"/>
        <v>9.1280400000000012E-2</v>
      </c>
      <c r="S75" s="166">
        <f t="shared" si="10"/>
        <v>9.4200000000000013E-5</v>
      </c>
      <c r="T75" s="167">
        <f t="shared" si="11"/>
        <v>0</v>
      </c>
      <c r="U75" s="120" t="s">
        <v>70</v>
      </c>
    </row>
    <row r="76" spans="1:21" x14ac:dyDescent="0.25">
      <c r="A76" s="79" t="s">
        <v>56</v>
      </c>
      <c r="B76" s="79">
        <f>(B47*$V$8)+(E47*$V$22)</f>
        <v>42683869</v>
      </c>
      <c r="C76" s="79" t="s">
        <v>73</v>
      </c>
      <c r="D76" s="79">
        <f>(B47*$AA$8)+(E47*$AA$22)</f>
        <v>16579295</v>
      </c>
      <c r="E76" s="79" t="s">
        <v>73</v>
      </c>
      <c r="F76" s="79">
        <f>(B47*$AG$8)+(E47*$AG$7)</f>
        <v>29553622</v>
      </c>
      <c r="G76" s="79" t="s">
        <v>73</v>
      </c>
      <c r="H76" s="163">
        <f t="shared" si="6"/>
        <v>4.2683868999999999E-2</v>
      </c>
      <c r="I76" s="83" t="s">
        <v>70</v>
      </c>
      <c r="J76" s="81">
        <f t="shared" si="7"/>
        <v>1.6579295000000001E-2</v>
      </c>
      <c r="K76" s="83" t="s">
        <v>70</v>
      </c>
      <c r="L76" s="81">
        <f t="shared" si="8"/>
        <v>2.9553622000000002E-2</v>
      </c>
      <c r="M76" s="83" t="s">
        <v>70</v>
      </c>
      <c r="N76" s="164">
        <v>1.6745022000000002E-2</v>
      </c>
      <c r="O76" s="164">
        <v>1.6552526500000001E-2</v>
      </c>
      <c r="P76" s="164">
        <v>2.9553622000000002E-2</v>
      </c>
      <c r="Q76" s="80" t="s">
        <v>70</v>
      </c>
      <c r="R76" s="165">
        <f t="shared" si="9"/>
        <v>2.5938846999999998E-2</v>
      </c>
      <c r="S76" s="166">
        <f t="shared" si="10"/>
        <v>2.6768499999999668E-5</v>
      </c>
      <c r="T76" s="167">
        <f t="shared" si="11"/>
        <v>0</v>
      </c>
      <c r="U76" s="120" t="s">
        <v>70</v>
      </c>
    </row>
    <row r="77" spans="1:21" x14ac:dyDescent="0.25">
      <c r="A77" s="79" t="s">
        <v>57</v>
      </c>
      <c r="B77" s="79">
        <f>(B48*$V$8)+(E48*$V$22)</f>
        <v>322840686.39999998</v>
      </c>
      <c r="C77" s="79" t="s">
        <v>73</v>
      </c>
      <c r="D77" s="79">
        <f>(B48*$AA$8)+(E48*$AA$22)</f>
        <v>20662876</v>
      </c>
      <c r="E77" s="79" t="s">
        <v>73</v>
      </c>
      <c r="F77" s="79">
        <f>(B48*$AG$8)+(E48*$AG$7)</f>
        <v>130169104</v>
      </c>
      <c r="G77" s="79" t="s">
        <v>73</v>
      </c>
      <c r="H77" s="163">
        <f t="shared" si="6"/>
        <v>0.32284068639999997</v>
      </c>
      <c r="I77" s="83" t="s">
        <v>70</v>
      </c>
      <c r="J77" s="81">
        <f t="shared" si="7"/>
        <v>2.0662876E-2</v>
      </c>
      <c r="K77" s="83" t="s">
        <v>70</v>
      </c>
      <c r="L77" s="81">
        <f t="shared" si="8"/>
        <v>0.13016910400000001</v>
      </c>
      <c r="M77" s="83" t="s">
        <v>70</v>
      </c>
      <c r="N77" s="164">
        <v>2.0094026399999999E-2</v>
      </c>
      <c r="O77" s="164">
        <v>2.0350445999999998E-2</v>
      </c>
      <c r="P77" s="164">
        <v>0.13016910400000001</v>
      </c>
      <c r="Q77" s="80" t="s">
        <v>70</v>
      </c>
      <c r="R77" s="165">
        <f t="shared" si="9"/>
        <v>0.30274665999999995</v>
      </c>
      <c r="S77" s="166">
        <f t="shared" si="10"/>
        <v>3.1243000000000243E-4</v>
      </c>
      <c r="T77" s="167">
        <f t="shared" si="11"/>
        <v>0</v>
      </c>
      <c r="U77" s="120" t="s">
        <v>70</v>
      </c>
    </row>
    <row r="78" spans="1:21" x14ac:dyDescent="0.25">
      <c r="A78" s="79" t="s">
        <v>58</v>
      </c>
      <c r="B78" s="79">
        <f>(B49*$V$8)+(E49*$V$22)</f>
        <v>194098112.1672</v>
      </c>
      <c r="C78" s="79" t="s">
        <v>73</v>
      </c>
      <c r="D78" s="79">
        <f>(B49*$AA$8)+(E49*$AA$22)</f>
        <v>673695.44799999997</v>
      </c>
      <c r="E78" s="79" t="s">
        <v>73</v>
      </c>
      <c r="F78" s="79">
        <f>(B49*$AG$8)+(E49*$AG$7)</f>
        <v>67786973.112000003</v>
      </c>
      <c r="G78" s="79" t="s">
        <v>73</v>
      </c>
      <c r="H78" s="163">
        <f t="shared" si="6"/>
        <v>0.19409811216719999</v>
      </c>
      <c r="I78" s="83" t="s">
        <v>70</v>
      </c>
      <c r="J78" s="81">
        <f t="shared" si="7"/>
        <v>6.7369544799999992E-4</v>
      </c>
      <c r="K78" s="83" t="s">
        <v>70</v>
      </c>
      <c r="L78" s="81">
        <f t="shared" si="8"/>
        <v>6.7786973112000007E-2</v>
      </c>
      <c r="M78" s="83" t="s">
        <v>70</v>
      </c>
      <c r="N78" s="164">
        <v>1.272621672E-4</v>
      </c>
      <c r="O78" s="164">
        <v>4.7352044800000001E-4</v>
      </c>
      <c r="P78" s="164">
        <v>6.7786973111999979E-2</v>
      </c>
      <c r="Q78" s="80" t="s">
        <v>70</v>
      </c>
      <c r="R78" s="165">
        <f t="shared" si="9"/>
        <v>0.19397085</v>
      </c>
      <c r="S78" s="166">
        <f t="shared" si="10"/>
        <v>2.0017499999999992E-4</v>
      </c>
      <c r="T78" s="167">
        <f t="shared" si="11"/>
        <v>0</v>
      </c>
      <c r="U78" s="120" t="s">
        <v>70</v>
      </c>
    </row>
    <row r="79" spans="1:21" x14ac:dyDescent="0.25">
      <c r="A79" s="79" t="s">
        <v>59</v>
      </c>
      <c r="B79" s="79">
        <f>(B50*$V$8)+(E50*$V$22)</f>
        <v>403928496.21671999</v>
      </c>
      <c r="C79" s="79" t="s">
        <v>73</v>
      </c>
      <c r="D79" s="79">
        <f>(B50*$AA$8)+(E50*$AA$22)</f>
        <v>1154194.5448</v>
      </c>
      <c r="E79" s="79" t="s">
        <v>73</v>
      </c>
      <c r="F79" s="79">
        <f>(B50*$AG$8)+(E50*$AG$7)</f>
        <v>140847407.31119999</v>
      </c>
      <c r="G79" s="79" t="s">
        <v>73</v>
      </c>
      <c r="H79" s="163">
        <f t="shared" si="6"/>
        <v>0.40392849621672</v>
      </c>
      <c r="I79" s="83" t="s">
        <v>70</v>
      </c>
      <c r="J79" s="81">
        <f t="shared" si="7"/>
        <v>1.1541945448000001E-3</v>
      </c>
      <c r="K79" s="83" t="s">
        <v>70</v>
      </c>
      <c r="L79" s="81">
        <f t="shared" si="8"/>
        <v>0.14084740731119999</v>
      </c>
      <c r="M79" s="83" t="s">
        <v>70</v>
      </c>
      <c r="N79" s="164">
        <v>1.272621672E-5</v>
      </c>
      <c r="O79" s="164">
        <v>7.3735954479999997E-4</v>
      </c>
      <c r="P79" s="164">
        <v>0.14084740731119996</v>
      </c>
      <c r="Q79" s="80" t="s">
        <v>70</v>
      </c>
      <c r="R79" s="165">
        <f t="shared" si="9"/>
        <v>0.40391577000000001</v>
      </c>
      <c r="S79" s="166">
        <f t="shared" si="10"/>
        <v>4.1683500000000017E-4</v>
      </c>
      <c r="T79" s="167">
        <f t="shared" si="11"/>
        <v>0</v>
      </c>
      <c r="U79" s="120" t="s">
        <v>70</v>
      </c>
    </row>
    <row r="80" spans="1:21" x14ac:dyDescent="0.25">
      <c r="A80" s="79" t="s">
        <v>60</v>
      </c>
      <c r="B80" s="79">
        <f>(B51*$V$8)+(E51*$V$22)</f>
        <v>19397170399.612202</v>
      </c>
      <c r="C80" s="79" t="s">
        <v>73</v>
      </c>
      <c r="D80" s="79">
        <f>(B51*$AA$8)+(E51*$AA$22)</f>
        <v>54909180.498000003</v>
      </c>
      <c r="E80" s="79" t="s">
        <v>73</v>
      </c>
      <c r="F80" s="79">
        <f>(B51*$AG$8)+(E51*$AG$7)</f>
        <v>6763214599.0620003</v>
      </c>
      <c r="G80" s="79" t="s">
        <v>73</v>
      </c>
      <c r="H80" s="163">
        <f t="shared" si="6"/>
        <v>19.3971703996122</v>
      </c>
      <c r="I80" s="83" t="s">
        <v>70</v>
      </c>
      <c r="J80" s="81">
        <f t="shared" si="7"/>
        <v>5.4909180498000004E-2</v>
      </c>
      <c r="K80" s="83" t="s">
        <v>70</v>
      </c>
      <c r="L80" s="81">
        <f t="shared" si="8"/>
        <v>6.7632145990620005</v>
      </c>
      <c r="M80" s="83" t="s">
        <v>70</v>
      </c>
      <c r="N80" s="164">
        <v>8.5399612200000004E-5</v>
      </c>
      <c r="O80" s="164">
        <v>3.4891680497999997E-2</v>
      </c>
      <c r="P80" s="164">
        <v>6.7632145990620005</v>
      </c>
      <c r="Q80" s="80" t="s">
        <v>70</v>
      </c>
      <c r="R80" s="165">
        <f t="shared" si="9"/>
        <v>19.397085000000001</v>
      </c>
      <c r="S80" s="166">
        <f t="shared" si="10"/>
        <v>2.0017500000000008E-2</v>
      </c>
      <c r="T80" s="167">
        <f t="shared" si="11"/>
        <v>0</v>
      </c>
      <c r="U80" s="120" t="s">
        <v>70</v>
      </c>
    </row>
    <row r="81" spans="1:21" x14ac:dyDescent="0.25">
      <c r="A81" s="79" t="s">
        <v>61</v>
      </c>
      <c r="B81" s="79">
        <f>(B52*$V$8)+(E52*$V$22)</f>
        <v>158573462.46399999</v>
      </c>
      <c r="C81" s="79" t="s">
        <v>73</v>
      </c>
      <c r="D81" s="79">
        <f>(B52*$AA$8)+(E52*$AA$22)</f>
        <v>2291569.7599999998</v>
      </c>
      <c r="E81" s="79" t="s">
        <v>73</v>
      </c>
      <c r="F81" s="79">
        <f>(B52*$AG$8)+(E52*$AG$7)</f>
        <v>56932397.439999998</v>
      </c>
      <c r="G81" s="79" t="s">
        <v>73</v>
      </c>
      <c r="H81" s="163">
        <f t="shared" si="6"/>
        <v>0.15857346246399998</v>
      </c>
      <c r="I81" s="83" t="s">
        <v>70</v>
      </c>
      <c r="J81" s="81">
        <f t="shared" si="7"/>
        <v>2.2915697599999998E-3</v>
      </c>
      <c r="K81" s="83" t="s">
        <v>70</v>
      </c>
      <c r="L81" s="81">
        <f t="shared" si="8"/>
        <v>5.6932397439999997E-2</v>
      </c>
      <c r="M81" s="83" t="s">
        <v>70</v>
      </c>
      <c r="N81" s="164">
        <v>1.875442464E-3</v>
      </c>
      <c r="O81" s="164">
        <v>2.12985976E-3</v>
      </c>
      <c r="P81" s="164">
        <v>5.6932397440000004E-2</v>
      </c>
      <c r="Q81" s="80" t="s">
        <v>70</v>
      </c>
      <c r="R81" s="165">
        <f t="shared" si="9"/>
        <v>0.15669801999999997</v>
      </c>
      <c r="S81" s="166">
        <f t="shared" si="10"/>
        <v>1.6170999999999981E-4</v>
      </c>
      <c r="T81" s="167">
        <f t="shared" si="11"/>
        <v>0</v>
      </c>
      <c r="U81" s="120" t="s">
        <v>70</v>
      </c>
    </row>
    <row r="82" spans="1:21" x14ac:dyDescent="0.25">
      <c r="A82" s="79" t="s">
        <v>62</v>
      </c>
      <c r="B82" s="79">
        <f>(B53*$V$8)+(E53*$V$22)</f>
        <v>6678933775.3299999</v>
      </c>
      <c r="C82" s="79" t="s">
        <v>73</v>
      </c>
      <c r="D82" s="79">
        <f>(B53*$AA$8)+(E53*$AA$22)</f>
        <v>19124589.699999999</v>
      </c>
      <c r="E82" s="79" t="s">
        <v>73</v>
      </c>
      <c r="F82" s="79">
        <f>(B53*$AG$8)+(E53*$AG$7)</f>
        <v>2328939244.3000002</v>
      </c>
      <c r="G82" s="79" t="s">
        <v>73</v>
      </c>
      <c r="H82" s="163">
        <f t="shared" si="6"/>
        <v>6.67893377533</v>
      </c>
      <c r="I82" s="83" t="s">
        <v>70</v>
      </c>
      <c r="J82" s="81">
        <f t="shared" si="7"/>
        <v>1.91245897E-2</v>
      </c>
      <c r="K82" s="83" t="s">
        <v>70</v>
      </c>
      <c r="L82" s="81">
        <f t="shared" si="8"/>
        <v>2.3289392443000003</v>
      </c>
      <c r="M82" s="83" t="s">
        <v>70</v>
      </c>
      <c r="N82" s="164">
        <v>2.5117533E-4</v>
      </c>
      <c r="O82" s="164">
        <v>1.2232289699999999E-2</v>
      </c>
      <c r="P82" s="164">
        <v>2.3289392442999999</v>
      </c>
      <c r="Q82" s="80" t="s">
        <v>70</v>
      </c>
      <c r="R82" s="165">
        <f t="shared" si="9"/>
        <v>6.6786826000000001</v>
      </c>
      <c r="S82" s="166">
        <f t="shared" si="10"/>
        <v>6.8923000000000005E-3</v>
      </c>
      <c r="T82" s="167">
        <f t="shared" si="11"/>
        <v>0</v>
      </c>
      <c r="U82" s="120" t="s">
        <v>70</v>
      </c>
    </row>
    <row r="83" spans="1:21" x14ac:dyDescent="0.25">
      <c r="A83" s="79" t="s">
        <v>63</v>
      </c>
      <c r="B83" s="79">
        <f>(B54*$V$8)+(E54*$V$22)</f>
        <v>273892610</v>
      </c>
      <c r="C83" s="79" t="s">
        <v>74</v>
      </c>
      <c r="D83" s="79">
        <f>(B54*$AA$8)+(E54*$AA$22)</f>
        <v>83067400</v>
      </c>
      <c r="E83" s="79" t="s">
        <v>74</v>
      </c>
      <c r="F83" s="79">
        <f>(B54*$AG$8)+(E54*$AG$7)</f>
        <v>168853100</v>
      </c>
      <c r="G83" s="79" t="s">
        <v>74</v>
      </c>
      <c r="H83" s="81">
        <f>B83*10^-9</f>
        <v>0.27389261000000004</v>
      </c>
      <c r="I83" s="83" t="s">
        <v>71</v>
      </c>
      <c r="J83" s="81">
        <f t="shared" si="7"/>
        <v>8.30674E-2</v>
      </c>
      <c r="K83" s="83" t="s">
        <v>71</v>
      </c>
      <c r="L83" s="81">
        <f t="shared" si="8"/>
        <v>0.16885310000000001</v>
      </c>
      <c r="M83" s="83" t="s">
        <v>71</v>
      </c>
      <c r="N83" s="164">
        <v>8.3725110000000005E-2</v>
      </c>
      <c r="O83" s="164">
        <v>8.2871149999999991E-2</v>
      </c>
      <c r="P83" s="164">
        <v>0.16885310000000001</v>
      </c>
      <c r="Q83" s="80" t="s">
        <v>71</v>
      </c>
      <c r="R83" s="165">
        <f t="shared" si="9"/>
        <v>0.19016750000000004</v>
      </c>
      <c r="S83" s="166">
        <f t="shared" si="10"/>
        <v>1.9625000000000892E-4</v>
      </c>
      <c r="T83" s="167">
        <f t="shared" si="11"/>
        <v>0</v>
      </c>
      <c r="U83" s="120" t="s">
        <v>71</v>
      </c>
    </row>
    <row r="84" spans="1:21" x14ac:dyDescent="0.25">
      <c r="A84" s="79" t="s">
        <v>64</v>
      </c>
      <c r="B84" s="79">
        <f>(B55*$V$8)+(E55*$V$22)</f>
        <v>93772123.200000003</v>
      </c>
      <c r="C84" s="79" t="s">
        <v>75</v>
      </c>
      <c r="D84" s="79">
        <f>(B55*$AA$8)+(E55*$AA$22)</f>
        <v>92433488.000000015</v>
      </c>
      <c r="E84" s="79" t="s">
        <v>75</v>
      </c>
      <c r="F84" s="79">
        <f>(B55*$AG$8)+(E55*$AG$7)</f>
        <v>114853872.00000001</v>
      </c>
      <c r="G84" s="79" t="s">
        <v>75</v>
      </c>
      <c r="H84" s="82">
        <f>B84*10^-12</f>
        <v>9.3772123200000002E-5</v>
      </c>
      <c r="I84" s="82" t="s">
        <v>70</v>
      </c>
      <c r="J84" s="82">
        <f>D84*10^-12</f>
        <v>9.2433488000000016E-5</v>
      </c>
      <c r="K84" s="83" t="s">
        <v>70</v>
      </c>
      <c r="L84" s="82">
        <f>F84*10^-12</f>
        <v>1.1485387200000002E-4</v>
      </c>
      <c r="M84" s="83" t="s">
        <v>70</v>
      </c>
      <c r="N84" s="164">
        <v>9.3772123200000016E-5</v>
      </c>
      <c r="O84" s="164">
        <v>9.2433488000000002E-5</v>
      </c>
      <c r="P84" s="164">
        <v>0.11485387200000002</v>
      </c>
      <c r="Q84" s="80" t="s">
        <v>70</v>
      </c>
      <c r="R84" s="165">
        <f t="shared" si="9"/>
        <v>0</v>
      </c>
      <c r="S84" s="166">
        <f t="shared" si="10"/>
        <v>0</v>
      </c>
      <c r="T84" s="121">
        <f t="shared" si="11"/>
        <v>-0.11473901812800003</v>
      </c>
      <c r="U84" s="120" t="s">
        <v>70</v>
      </c>
    </row>
    <row r="85" spans="1:21" x14ac:dyDescent="0.25">
      <c r="A85" s="79" t="s">
        <v>65</v>
      </c>
      <c r="B85" s="79">
        <f>(B56*$V$8)+(E56*$V$22)</f>
        <v>482959684.79999995</v>
      </c>
      <c r="C85" s="79" t="s">
        <v>75</v>
      </c>
      <c r="D85" s="79">
        <f>(B56*$AA$8)+(E56*$AA$22)</f>
        <v>139617732</v>
      </c>
      <c r="E85" s="79" t="s">
        <v>75</v>
      </c>
      <c r="F85" s="79">
        <f>(B56*$AG$8)+(E56*$AG$7)</f>
        <v>291629808</v>
      </c>
      <c r="G85" s="79" t="s">
        <v>75</v>
      </c>
      <c r="H85" s="82">
        <f t="shared" ref="H85:H87" si="12">B85*10^-12</f>
        <v>4.8295968479999994E-4</v>
      </c>
      <c r="I85" s="82" t="s">
        <v>70</v>
      </c>
      <c r="J85" s="82">
        <f t="shared" ref="J85:J87" si="13">D85*10^-12</f>
        <v>1.39617732E-4</v>
      </c>
      <c r="K85" s="83" t="s">
        <v>70</v>
      </c>
      <c r="L85" s="82">
        <f t="shared" ref="L85:L87" si="14">F85*10^-12</f>
        <v>2.9162980799999998E-4</v>
      </c>
      <c r="M85" s="83" t="s">
        <v>70</v>
      </c>
      <c r="N85" s="164">
        <v>1.4065818479999998E-4</v>
      </c>
      <c r="O85" s="164">
        <v>1.3926448199999997E-4</v>
      </c>
      <c r="P85" s="164">
        <v>0.17240015699999997</v>
      </c>
      <c r="Q85" s="80" t="s">
        <v>70</v>
      </c>
      <c r="R85" s="165">
        <f t="shared" si="9"/>
        <v>3.423015E-4</v>
      </c>
      <c r="S85" s="166">
        <f t="shared" si="10"/>
        <v>3.5325000000003257E-7</v>
      </c>
      <c r="T85" s="121">
        <f t="shared" si="11"/>
        <v>-0.17210852719199998</v>
      </c>
      <c r="U85" s="120" t="s">
        <v>70</v>
      </c>
    </row>
    <row r="86" spans="1:21" x14ac:dyDescent="0.25">
      <c r="A86" s="79" t="s">
        <v>66</v>
      </c>
      <c r="B86" s="79">
        <f>(B57*$V$8)+(E57*$V$22)</f>
        <v>482959684.79999995</v>
      </c>
      <c r="C86" s="79" t="s">
        <v>75</v>
      </c>
      <c r="D86" s="79">
        <f>(B57*$AA$8)+(E57*$AA$22)</f>
        <v>139617732</v>
      </c>
      <c r="E86" s="79" t="s">
        <v>75</v>
      </c>
      <c r="F86" s="79">
        <f>(B57*$AG$8)+(E57*$AG$7)</f>
        <v>291629808</v>
      </c>
      <c r="G86" s="79" t="s">
        <v>75</v>
      </c>
      <c r="H86" s="82">
        <f t="shared" si="12"/>
        <v>4.8295968479999994E-4</v>
      </c>
      <c r="I86" s="82" t="s">
        <v>70</v>
      </c>
      <c r="J86" s="82">
        <f t="shared" si="13"/>
        <v>1.39617732E-4</v>
      </c>
      <c r="K86" s="83" t="s">
        <v>70</v>
      </c>
      <c r="L86" s="82">
        <f t="shared" si="14"/>
        <v>2.9162980799999998E-4</v>
      </c>
      <c r="M86" s="83" t="s">
        <v>70</v>
      </c>
      <c r="N86" s="164">
        <v>1.4065818479999998E-4</v>
      </c>
      <c r="O86" s="164">
        <v>1.3926448199999997E-4</v>
      </c>
      <c r="P86" s="164">
        <v>0.17240015699999997</v>
      </c>
      <c r="Q86" s="80" t="s">
        <v>70</v>
      </c>
      <c r="R86" s="165">
        <f t="shared" si="9"/>
        <v>3.423015E-4</v>
      </c>
      <c r="S86" s="166">
        <f t="shared" si="10"/>
        <v>3.5325000000003257E-7</v>
      </c>
      <c r="T86" s="121">
        <f t="shared" si="11"/>
        <v>-0.17210852719199998</v>
      </c>
      <c r="U86" s="120" t="s">
        <v>70</v>
      </c>
    </row>
    <row r="87" spans="1:21" x14ac:dyDescent="0.25">
      <c r="A87" s="79" t="s">
        <v>67</v>
      </c>
      <c r="B87" s="79">
        <f>(B58*$V$8)+(E58*$V$22)</f>
        <v>667041824.79999995</v>
      </c>
      <c r="C87" s="79" t="s">
        <v>75</v>
      </c>
      <c r="D87" s="79">
        <f>(B58*$AA$8)+(E58*$AA$22)</f>
        <v>140138032</v>
      </c>
      <c r="E87" s="79" t="s">
        <v>75</v>
      </c>
      <c r="F87" s="79">
        <f>(B58*$AG$8)+(E58*$AG$7)</f>
        <v>355813048</v>
      </c>
      <c r="G87" s="79" t="s">
        <v>75</v>
      </c>
      <c r="H87" s="82">
        <f t="shared" si="12"/>
        <v>6.6704182479999994E-4</v>
      </c>
      <c r="I87" s="82" t="s">
        <v>70</v>
      </c>
      <c r="J87" s="82">
        <f t="shared" si="13"/>
        <v>1.40138032E-4</v>
      </c>
      <c r="K87" s="83" t="s">
        <v>70</v>
      </c>
      <c r="L87" s="82">
        <f t="shared" si="14"/>
        <v>3.5581304799999999E-4</v>
      </c>
      <c r="M87" s="83" t="s">
        <v>70</v>
      </c>
      <c r="N87" s="164">
        <v>1.4065818479999998E-4</v>
      </c>
      <c r="O87" s="164">
        <v>1.3959481199999997E-4</v>
      </c>
      <c r="P87" s="164">
        <v>0.17246434023999999</v>
      </c>
      <c r="Q87" s="80" t="s">
        <v>70</v>
      </c>
      <c r="R87" s="165">
        <f t="shared" si="9"/>
        <v>5.2638364E-4</v>
      </c>
      <c r="S87" s="166">
        <f t="shared" si="10"/>
        <v>5.4322000000002696E-7</v>
      </c>
      <c r="T87" s="121">
        <f t="shared" si="11"/>
        <v>-0.17210852719199998</v>
      </c>
      <c r="U87" s="120" t="s">
        <v>70</v>
      </c>
    </row>
  </sheetData>
  <mergeCells count="9">
    <mergeCell ref="A64:A65"/>
    <mergeCell ref="B64:M64"/>
    <mergeCell ref="N64:Q64"/>
    <mergeCell ref="R64:U64"/>
    <mergeCell ref="B65:C65"/>
    <mergeCell ref="D65:E65"/>
    <mergeCell ref="H65:I65"/>
    <mergeCell ref="J65:K65"/>
    <mergeCell ref="L65:M65"/>
  </mergeCells>
  <pageMargins left="0.7" right="0.7" top="0.78740157499999996" bottom="0.78740157499999996" header="0.3" footer="0.3"/>
  <pageSetup paperSize="0" orientation="portrait"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O27"/>
  <sheetViews>
    <sheetView workbookViewId="0">
      <selection activeCell="N6" sqref="N6:N27"/>
    </sheetView>
  </sheetViews>
  <sheetFormatPr baseColWidth="10" defaultRowHeight="15" x14ac:dyDescent="0.25"/>
  <sheetData>
    <row r="5" spans="2:15" x14ac:dyDescent="0.25">
      <c r="B5" s="160">
        <v>2005</v>
      </c>
      <c r="C5" s="160"/>
      <c r="D5" s="160">
        <v>2010</v>
      </c>
      <c r="E5" s="160"/>
      <c r="F5" s="161">
        <v>2016</v>
      </c>
      <c r="G5" s="162"/>
      <c r="J5">
        <v>2005</v>
      </c>
      <c r="L5">
        <v>2010</v>
      </c>
      <c r="N5">
        <v>2016</v>
      </c>
    </row>
    <row r="6" spans="2:15" x14ac:dyDescent="0.25">
      <c r="B6" s="163" t="e">
        <f>#REF!/10^9</f>
        <v>#REF!</v>
      </c>
      <c r="C6" s="83" t="s">
        <v>69</v>
      </c>
      <c r="D6" s="81" t="e">
        <f>#REF!/10^9</f>
        <v>#REF!</v>
      </c>
      <c r="E6" s="83" t="s">
        <v>69</v>
      </c>
      <c r="F6" s="81" t="e">
        <f>#REF!/10^9</f>
        <v>#REF!</v>
      </c>
      <c r="G6" s="83" t="s">
        <v>69</v>
      </c>
      <c r="J6">
        <v>25.704583580000001</v>
      </c>
      <c r="K6" t="s">
        <v>69</v>
      </c>
      <c r="L6">
        <v>14.720852199999999</v>
      </c>
      <c r="M6" t="s">
        <v>69</v>
      </c>
      <c r="N6">
        <v>22.019685800000001</v>
      </c>
      <c r="O6" t="s">
        <v>69</v>
      </c>
    </row>
    <row r="7" spans="2:15" x14ac:dyDescent="0.25">
      <c r="B7" s="163" t="e">
        <f t="shared" ref="B7:B22" si="0">#REF!/10^9</f>
        <v>#REF!</v>
      </c>
      <c r="C7" s="83" t="s">
        <v>69</v>
      </c>
      <c r="D7" s="81" t="e">
        <f t="shared" ref="D7:D23" si="1">#REF!/10^9</f>
        <v>#REF!</v>
      </c>
      <c r="E7" s="83" t="s">
        <v>69</v>
      </c>
      <c r="F7" s="81" t="e">
        <f t="shared" ref="F7:F23" si="2">#REF!/10^9</f>
        <v>#REF!</v>
      </c>
      <c r="G7" s="83" t="s">
        <v>69</v>
      </c>
      <c r="J7">
        <v>7.6791702800000001</v>
      </c>
      <c r="K7" t="s">
        <v>69</v>
      </c>
      <c r="L7">
        <v>6.4405786999999997</v>
      </c>
      <c r="M7" t="s">
        <v>69</v>
      </c>
      <c r="N7">
        <v>8.3992339999999999</v>
      </c>
      <c r="O7" t="s">
        <v>69</v>
      </c>
    </row>
    <row r="8" spans="2:15" x14ac:dyDescent="0.25">
      <c r="B8" s="163" t="e">
        <f t="shared" ref="B8:B23" si="3">#REF!/10^9</f>
        <v>#REF!</v>
      </c>
      <c r="C8" s="83" t="s">
        <v>69</v>
      </c>
      <c r="D8" s="81" t="e">
        <f t="shared" ref="D8:D24" si="4">#REF!/10^9</f>
        <v>#REF!</v>
      </c>
      <c r="E8" s="83" t="s">
        <v>69</v>
      </c>
      <c r="F8" s="81" t="e">
        <f t="shared" ref="F8:F24" si="5">#REF!/10^9</f>
        <v>#REF!</v>
      </c>
      <c r="G8" s="83" t="s">
        <v>69</v>
      </c>
      <c r="J8">
        <v>0.61032467199999996</v>
      </c>
      <c r="K8" t="s">
        <v>69</v>
      </c>
      <c r="L8">
        <v>0.42964997999999999</v>
      </c>
      <c r="M8" t="s">
        <v>69</v>
      </c>
      <c r="N8">
        <v>0.59425072000000001</v>
      </c>
      <c r="O8" t="s">
        <v>69</v>
      </c>
    </row>
    <row r="9" spans="2:15" x14ac:dyDescent="0.25">
      <c r="B9" s="163" t="e">
        <f t="shared" ref="B9:B24" si="6">#REF!/10^9</f>
        <v>#REF!</v>
      </c>
      <c r="C9" s="83" t="s">
        <v>69</v>
      </c>
      <c r="D9" s="81" t="e">
        <f t="shared" ref="D9:D25" si="7">#REF!/10^9</f>
        <v>#REF!</v>
      </c>
      <c r="E9" s="83" t="s">
        <v>69</v>
      </c>
      <c r="F9" s="81" t="e">
        <f t="shared" ref="F9:F25" si="8">#REF!/10^9</f>
        <v>#REF!</v>
      </c>
      <c r="G9" s="83" t="s">
        <v>69</v>
      </c>
      <c r="J9">
        <v>37.700218511819998</v>
      </c>
      <c r="K9" t="s">
        <v>69</v>
      </c>
      <c r="L9">
        <v>0.1528068038</v>
      </c>
      <c r="M9" t="s">
        <v>69</v>
      </c>
      <c r="N9">
        <v>13.1860220322</v>
      </c>
      <c r="O9" t="s">
        <v>69</v>
      </c>
    </row>
    <row r="10" spans="2:15" x14ac:dyDescent="0.25">
      <c r="B10" s="163" t="e">
        <f t="shared" ref="B10:B25" si="9">#REF!/10^9</f>
        <v>#REF!</v>
      </c>
      <c r="C10" s="83" t="s">
        <v>69</v>
      </c>
      <c r="D10" s="81" t="e">
        <f t="shared" ref="D10:D26" si="10">#REF!/10^9</f>
        <v>#REF!</v>
      </c>
      <c r="E10" s="83" t="s">
        <v>69</v>
      </c>
      <c r="F10" s="81" t="e">
        <f t="shared" ref="F10:F26" si="11">#REF!/10^9</f>
        <v>#REF!</v>
      </c>
      <c r="G10" s="83" t="s">
        <v>69</v>
      </c>
      <c r="J10">
        <v>2.8418024958000001</v>
      </c>
      <c r="K10" t="s">
        <v>69</v>
      </c>
      <c r="L10">
        <v>0.15451422200000001</v>
      </c>
      <c r="M10" t="s">
        <v>69</v>
      </c>
      <c r="N10">
        <v>1.1214144180000001</v>
      </c>
      <c r="O10" t="s">
        <v>69</v>
      </c>
    </row>
    <row r="11" spans="2:15" x14ac:dyDescent="0.25">
      <c r="B11" s="163" t="e">
        <f t="shared" ref="B11:B26" si="12">#REF!/10^9</f>
        <v>#REF!</v>
      </c>
      <c r="C11" s="83" t="s">
        <v>69</v>
      </c>
      <c r="D11" s="81" t="e">
        <f t="shared" ref="D11:D27" si="13">#REF!/10^9</f>
        <v>#REF!</v>
      </c>
      <c r="E11" s="83" t="s">
        <v>69</v>
      </c>
      <c r="F11" s="81" t="e">
        <f t="shared" ref="F11:F27" si="14">#REF!/10^9</f>
        <v>#REF!</v>
      </c>
      <c r="G11" s="83" t="s">
        <v>69</v>
      </c>
      <c r="J11">
        <v>2.0659190958</v>
      </c>
      <c r="K11" t="s">
        <v>69</v>
      </c>
      <c r="L11">
        <v>0.15232122200000001</v>
      </c>
      <c r="M11" t="s">
        <v>69</v>
      </c>
      <c r="N11">
        <v>0.85089001799999997</v>
      </c>
      <c r="O11" t="s">
        <v>69</v>
      </c>
    </row>
    <row r="12" spans="2:15" x14ac:dyDescent="0.25">
      <c r="B12" s="163" t="e">
        <f t="shared" ref="B12:B27" si="15">#REF!/10^9</f>
        <v>#REF!</v>
      </c>
      <c r="C12" s="83" t="s">
        <v>69</v>
      </c>
      <c r="D12" s="81" t="e">
        <f t="shared" ref="D12:D27" si="16">#REF!/10^9</f>
        <v>#REF!</v>
      </c>
      <c r="E12" s="83" t="s">
        <v>69</v>
      </c>
      <c r="F12" s="81" t="e">
        <f t="shared" ref="F12:F27" si="17">#REF!/10^9</f>
        <v>#REF!</v>
      </c>
      <c r="G12" s="83" t="s">
        <v>69</v>
      </c>
      <c r="J12">
        <v>1.6171237958</v>
      </c>
      <c r="K12" t="s">
        <v>69</v>
      </c>
      <c r="L12">
        <v>0.151052722</v>
      </c>
      <c r="M12" t="s">
        <v>69</v>
      </c>
      <c r="N12">
        <v>0.69441021800000002</v>
      </c>
      <c r="O12" t="s">
        <v>69</v>
      </c>
    </row>
    <row r="13" spans="2:15" x14ac:dyDescent="0.25">
      <c r="B13" s="163" t="e">
        <f t="shared" ref="B13:B27" si="18">#REF!/10^9</f>
        <v>#REF!</v>
      </c>
      <c r="C13" s="83" t="s">
        <v>69</v>
      </c>
      <c r="D13" s="168" t="e">
        <f t="shared" ref="D13:D27" si="19">#REF!/10^9</f>
        <v>#REF!</v>
      </c>
      <c r="E13" s="83" t="s">
        <v>69</v>
      </c>
      <c r="F13" s="81" t="e">
        <f t="shared" ref="F13:F27" si="20">#REF!/10^9</f>
        <v>#REF!</v>
      </c>
      <c r="G13" s="83" t="s">
        <v>69</v>
      </c>
      <c r="J13">
        <v>4.0428094894999995E-2</v>
      </c>
      <c r="K13" t="s">
        <v>69</v>
      </c>
      <c r="L13">
        <v>3.7763180499999997E-3</v>
      </c>
      <c r="M13" t="s">
        <v>69</v>
      </c>
      <c r="N13">
        <v>1.7360255450000001E-2</v>
      </c>
      <c r="O13" t="s">
        <v>69</v>
      </c>
    </row>
    <row r="14" spans="2:15" x14ac:dyDescent="0.25">
      <c r="B14" s="163" t="e">
        <f t="shared" ref="B14:B27" si="21">#REF!/10^9</f>
        <v>#REF!</v>
      </c>
      <c r="C14" s="83" t="s">
        <v>70</v>
      </c>
      <c r="D14" s="168" t="e">
        <f t="shared" ref="D14:D27" si="22">#REF!/10^9</f>
        <v>#REF!</v>
      </c>
      <c r="E14" s="83" t="s">
        <v>70</v>
      </c>
      <c r="F14" s="81" t="e">
        <f t="shared" ref="F14:F27" si="23">#REF!/10^9</f>
        <v>#REF!</v>
      </c>
      <c r="G14" s="83" t="s">
        <v>70</v>
      </c>
      <c r="J14">
        <v>0.34711669533</v>
      </c>
      <c r="K14" t="s">
        <v>70</v>
      </c>
      <c r="L14">
        <v>1.2279896999999999E-3</v>
      </c>
      <c r="M14" t="s">
        <v>70</v>
      </c>
      <c r="N14">
        <v>0.12124796429999998</v>
      </c>
      <c r="O14" t="s">
        <v>70</v>
      </c>
    </row>
    <row r="15" spans="2:15" x14ac:dyDescent="0.25">
      <c r="B15" s="163" t="e">
        <f t="shared" ref="B15:B27" si="24">#REF!/10^9</f>
        <v>#REF!</v>
      </c>
      <c r="C15" s="83" t="s">
        <v>70</v>
      </c>
      <c r="D15" s="168" t="e">
        <f t="shared" ref="D15:D27" si="25">#REF!/10^9</f>
        <v>#REF!</v>
      </c>
      <c r="E15" s="83" t="s">
        <v>70</v>
      </c>
      <c r="F15" s="81" t="e">
        <f t="shared" ref="F15:F27" si="26">#REF!/10^9</f>
        <v>#REF!</v>
      </c>
      <c r="G15" s="83" t="s">
        <v>70</v>
      </c>
      <c r="J15">
        <v>9.1322262555000006E-2</v>
      </c>
      <c r="K15" t="s">
        <v>70</v>
      </c>
      <c r="L15">
        <v>2.9926494999999998E-4</v>
      </c>
      <c r="M15" t="s">
        <v>70</v>
      </c>
      <c r="N15">
        <v>3.1877674049999999E-2</v>
      </c>
      <c r="O15" t="s">
        <v>70</v>
      </c>
    </row>
    <row r="16" spans="2:15" x14ac:dyDescent="0.25">
      <c r="B16" s="163" t="e">
        <f t="shared" ref="B16:B27" si="27">#REF!/10^9</f>
        <v>#REF!</v>
      </c>
      <c r="C16" s="83" t="s">
        <v>70</v>
      </c>
      <c r="D16" s="81" t="e">
        <f t="shared" ref="D16:D27" si="28">#REF!/10^9</f>
        <v>#REF!</v>
      </c>
      <c r="E16" s="83" t="s">
        <v>70</v>
      </c>
      <c r="F16" s="81" t="e">
        <f t="shared" ref="F16:F27" si="29">#REF!/10^9</f>
        <v>#REF!</v>
      </c>
      <c r="G16" s="83" t="s">
        <v>70</v>
      </c>
      <c r="J16">
        <v>4.2683868999999999E-2</v>
      </c>
      <c r="K16" t="s">
        <v>70</v>
      </c>
      <c r="L16">
        <v>1.6579295000000001E-2</v>
      </c>
      <c r="M16" t="s">
        <v>70</v>
      </c>
      <c r="N16">
        <v>2.9553622000000002E-2</v>
      </c>
      <c r="O16" t="s">
        <v>70</v>
      </c>
    </row>
    <row r="17" spans="2:15" x14ac:dyDescent="0.25">
      <c r="B17" s="163" t="e">
        <f t="shared" ref="B17:B27" si="30">#REF!/10^9</f>
        <v>#REF!</v>
      </c>
      <c r="C17" s="83" t="s">
        <v>70</v>
      </c>
      <c r="D17" s="81" t="e">
        <f t="shared" ref="D17:D27" si="31">#REF!/10^9</f>
        <v>#REF!</v>
      </c>
      <c r="E17" s="83" t="s">
        <v>70</v>
      </c>
      <c r="F17" s="81" t="e">
        <f t="shared" ref="F17:F27" si="32">#REF!/10^9</f>
        <v>#REF!</v>
      </c>
      <c r="G17" s="83" t="s">
        <v>70</v>
      </c>
      <c r="J17">
        <v>0.32284068639999997</v>
      </c>
      <c r="K17" t="s">
        <v>70</v>
      </c>
      <c r="L17">
        <v>2.0662876E-2</v>
      </c>
      <c r="M17" t="s">
        <v>70</v>
      </c>
      <c r="N17">
        <v>0.13016910400000001</v>
      </c>
      <c r="O17" t="s">
        <v>70</v>
      </c>
    </row>
    <row r="18" spans="2:15" x14ac:dyDescent="0.25">
      <c r="B18" s="163" t="e">
        <f t="shared" ref="B18:B27" si="33">#REF!/10^9</f>
        <v>#REF!</v>
      </c>
      <c r="C18" s="83" t="s">
        <v>70</v>
      </c>
      <c r="D18" s="81" t="e">
        <f t="shared" ref="D18:D27" si="34">#REF!/10^9</f>
        <v>#REF!</v>
      </c>
      <c r="E18" s="83" t="s">
        <v>70</v>
      </c>
      <c r="F18" s="81" t="e">
        <f t="shared" ref="F18:F27" si="35">#REF!/10^9</f>
        <v>#REF!</v>
      </c>
      <c r="G18" s="83" t="s">
        <v>70</v>
      </c>
      <c r="J18">
        <v>0.19409811216719999</v>
      </c>
      <c r="K18" t="s">
        <v>70</v>
      </c>
      <c r="L18">
        <v>6.7369544799999992E-4</v>
      </c>
      <c r="M18" t="s">
        <v>70</v>
      </c>
      <c r="N18">
        <v>6.7786973112000007E-2</v>
      </c>
      <c r="O18" t="s">
        <v>70</v>
      </c>
    </row>
    <row r="19" spans="2:15" x14ac:dyDescent="0.25">
      <c r="B19" s="163" t="e">
        <f t="shared" ref="B19:B27" si="36">#REF!/10^9</f>
        <v>#REF!</v>
      </c>
      <c r="C19" s="83" t="s">
        <v>70</v>
      </c>
      <c r="D19" s="81" t="e">
        <f t="shared" ref="D19:D27" si="37">#REF!/10^9</f>
        <v>#REF!</v>
      </c>
      <c r="E19" s="83" t="s">
        <v>70</v>
      </c>
      <c r="F19" s="81" t="e">
        <f t="shared" ref="F19:F27" si="38">#REF!/10^9</f>
        <v>#REF!</v>
      </c>
      <c r="G19" s="83" t="s">
        <v>70</v>
      </c>
      <c r="J19">
        <v>0.40392849621672</v>
      </c>
      <c r="K19" t="s">
        <v>70</v>
      </c>
      <c r="L19">
        <v>1.1541945448000001E-3</v>
      </c>
      <c r="M19" t="s">
        <v>70</v>
      </c>
      <c r="N19">
        <v>0.14084740731119999</v>
      </c>
      <c r="O19" t="s">
        <v>70</v>
      </c>
    </row>
    <row r="20" spans="2:15" x14ac:dyDescent="0.25">
      <c r="B20" s="163" t="e">
        <f t="shared" ref="B20:B27" si="39">#REF!/10^9</f>
        <v>#REF!</v>
      </c>
      <c r="C20" s="83" t="s">
        <v>70</v>
      </c>
      <c r="D20" s="81" t="e">
        <f t="shared" ref="D20:D27" si="40">#REF!/10^9</f>
        <v>#REF!</v>
      </c>
      <c r="E20" s="83" t="s">
        <v>70</v>
      </c>
      <c r="F20" s="81" t="e">
        <f t="shared" ref="F20:F27" si="41">#REF!/10^9</f>
        <v>#REF!</v>
      </c>
      <c r="G20" s="83" t="s">
        <v>70</v>
      </c>
      <c r="J20">
        <v>19.3971703996122</v>
      </c>
      <c r="K20" t="s">
        <v>70</v>
      </c>
      <c r="L20">
        <v>5.4909180498000004E-2</v>
      </c>
      <c r="M20" t="s">
        <v>70</v>
      </c>
      <c r="N20">
        <v>6.7632145990620005</v>
      </c>
      <c r="O20" t="s">
        <v>70</v>
      </c>
    </row>
    <row r="21" spans="2:15" x14ac:dyDescent="0.25">
      <c r="B21" s="163" t="e">
        <f t="shared" ref="B21:B27" si="42">#REF!/10^9</f>
        <v>#REF!</v>
      </c>
      <c r="C21" s="83" t="s">
        <v>70</v>
      </c>
      <c r="D21" s="81" t="e">
        <f t="shared" ref="D21:D27" si="43">#REF!/10^9</f>
        <v>#REF!</v>
      </c>
      <c r="E21" s="83" t="s">
        <v>70</v>
      </c>
      <c r="F21" s="81" t="e">
        <f t="shared" ref="F21:F27" si="44">#REF!/10^9</f>
        <v>#REF!</v>
      </c>
      <c r="G21" s="83" t="s">
        <v>70</v>
      </c>
      <c r="J21">
        <v>0.15857346246399998</v>
      </c>
      <c r="K21" t="s">
        <v>70</v>
      </c>
      <c r="L21">
        <v>2.2915697599999998E-3</v>
      </c>
      <c r="M21" t="s">
        <v>70</v>
      </c>
      <c r="N21">
        <v>5.6932397439999997E-2</v>
      </c>
      <c r="O21" t="s">
        <v>70</v>
      </c>
    </row>
    <row r="22" spans="2:15" x14ac:dyDescent="0.25">
      <c r="B22" s="163" t="e">
        <f t="shared" ref="B22:B27" si="45">#REF!/10^9</f>
        <v>#REF!</v>
      </c>
      <c r="C22" s="83" t="s">
        <v>70</v>
      </c>
      <c r="D22" s="81" t="e">
        <f t="shared" ref="D22:D27" si="46">#REF!/10^9</f>
        <v>#REF!</v>
      </c>
      <c r="E22" s="83" t="s">
        <v>70</v>
      </c>
      <c r="F22" s="81" t="e">
        <f t="shared" ref="F22:F27" si="47">#REF!/10^9</f>
        <v>#REF!</v>
      </c>
      <c r="G22" s="83" t="s">
        <v>70</v>
      </c>
      <c r="J22">
        <v>6.67893377533</v>
      </c>
      <c r="K22" t="s">
        <v>70</v>
      </c>
      <c r="L22">
        <v>1.91245897E-2</v>
      </c>
      <c r="M22" t="s">
        <v>70</v>
      </c>
      <c r="N22">
        <v>2.3289392443000003</v>
      </c>
      <c r="O22" t="s">
        <v>70</v>
      </c>
    </row>
    <row r="23" spans="2:15" x14ac:dyDescent="0.25">
      <c r="B23" s="81" t="e">
        <f>#REF!*10^-9</f>
        <v>#REF!</v>
      </c>
      <c r="C23" s="83" t="s">
        <v>71</v>
      </c>
      <c r="D23" s="81" t="e">
        <f t="shared" ref="D23:D27" si="48">#REF!/10^9</f>
        <v>#REF!</v>
      </c>
      <c r="E23" s="83" t="s">
        <v>71</v>
      </c>
      <c r="F23" s="81" t="e">
        <f t="shared" ref="F23:F27" si="49">#REF!/10^9</f>
        <v>#REF!</v>
      </c>
      <c r="G23" s="83" t="s">
        <v>71</v>
      </c>
      <c r="J23">
        <v>0.27389261000000004</v>
      </c>
      <c r="K23" t="s">
        <v>71</v>
      </c>
      <c r="L23">
        <v>8.30674E-2</v>
      </c>
      <c r="M23" t="s">
        <v>71</v>
      </c>
      <c r="N23">
        <v>0.16885310000000001</v>
      </c>
      <c r="O23" t="s">
        <v>71</v>
      </c>
    </row>
    <row r="24" spans="2:15" x14ac:dyDescent="0.25">
      <c r="B24" s="82" t="e">
        <f>#REF!*10^-12</f>
        <v>#REF!</v>
      </c>
      <c r="C24" s="82" t="s">
        <v>70</v>
      </c>
      <c r="D24" s="82" t="e">
        <f>#REF!*10^-12</f>
        <v>#REF!</v>
      </c>
      <c r="E24" s="83" t="s">
        <v>70</v>
      </c>
      <c r="F24" s="82" t="e">
        <f>#REF!*10^-12</f>
        <v>#REF!</v>
      </c>
      <c r="G24" s="83" t="s">
        <v>70</v>
      </c>
      <c r="J24">
        <v>9.3772123200000002E-5</v>
      </c>
      <c r="K24" t="s">
        <v>70</v>
      </c>
      <c r="L24">
        <v>9.2433488000000016E-5</v>
      </c>
      <c r="M24" t="s">
        <v>70</v>
      </c>
      <c r="N24">
        <v>1.1485387200000002E-4</v>
      </c>
      <c r="O24" t="s">
        <v>70</v>
      </c>
    </row>
    <row r="25" spans="2:15" x14ac:dyDescent="0.25">
      <c r="B25" s="82" t="e">
        <f t="shared" ref="B25:B27" si="50">#REF!*10^-12</f>
        <v>#REF!</v>
      </c>
      <c r="C25" s="82" t="s">
        <v>70</v>
      </c>
      <c r="D25" s="82" t="e">
        <f t="shared" ref="D25:D27" si="51">#REF!*10^-12</f>
        <v>#REF!</v>
      </c>
      <c r="E25" s="83" t="s">
        <v>70</v>
      </c>
      <c r="F25" s="82" t="e">
        <f t="shared" ref="F25:F27" si="52">#REF!*10^-12</f>
        <v>#REF!</v>
      </c>
      <c r="G25" s="83" t="s">
        <v>70</v>
      </c>
      <c r="J25">
        <v>4.8295968479999994E-4</v>
      </c>
      <c r="K25" t="s">
        <v>70</v>
      </c>
      <c r="L25">
        <v>1.39617732E-4</v>
      </c>
      <c r="M25" t="s">
        <v>70</v>
      </c>
      <c r="N25">
        <v>2.9162980799999998E-4</v>
      </c>
      <c r="O25" t="s">
        <v>70</v>
      </c>
    </row>
    <row r="26" spans="2:15" x14ac:dyDescent="0.25">
      <c r="B26" s="82" t="e">
        <f t="shared" ref="B26:B27" si="53">#REF!*10^-12</f>
        <v>#REF!</v>
      </c>
      <c r="C26" s="82" t="s">
        <v>70</v>
      </c>
      <c r="D26" s="82" t="e">
        <f t="shared" ref="D26:D27" si="54">#REF!*10^-12</f>
        <v>#REF!</v>
      </c>
      <c r="E26" s="83" t="s">
        <v>70</v>
      </c>
      <c r="F26" s="82" t="e">
        <f t="shared" ref="F26:F27" si="55">#REF!*10^-12</f>
        <v>#REF!</v>
      </c>
      <c r="G26" s="83" t="s">
        <v>70</v>
      </c>
      <c r="J26">
        <v>4.8295968479999994E-4</v>
      </c>
      <c r="K26" t="s">
        <v>70</v>
      </c>
      <c r="L26">
        <v>1.39617732E-4</v>
      </c>
      <c r="M26" t="s">
        <v>70</v>
      </c>
      <c r="N26">
        <v>2.9162980799999998E-4</v>
      </c>
      <c r="O26" t="s">
        <v>70</v>
      </c>
    </row>
    <row r="27" spans="2:15" x14ac:dyDescent="0.25">
      <c r="B27" s="82" t="e">
        <f t="shared" ref="B27" si="56">#REF!*10^-12</f>
        <v>#REF!</v>
      </c>
      <c r="C27" s="82" t="s">
        <v>70</v>
      </c>
      <c r="D27" s="82" t="e">
        <f t="shared" ref="D27" si="57">#REF!*10^-12</f>
        <v>#REF!</v>
      </c>
      <c r="E27" s="83" t="s">
        <v>70</v>
      </c>
      <c r="F27" s="82" t="e">
        <f t="shared" ref="F27" si="58">#REF!*10^-12</f>
        <v>#REF!</v>
      </c>
      <c r="G27" s="83" t="s">
        <v>70</v>
      </c>
      <c r="J27">
        <v>6.6704182479999994E-4</v>
      </c>
      <c r="K27" t="s">
        <v>70</v>
      </c>
      <c r="L27">
        <v>1.40138032E-4</v>
      </c>
      <c r="M27" t="s">
        <v>70</v>
      </c>
      <c r="N27">
        <v>3.5581304799999999E-4</v>
      </c>
      <c r="O27" t="s">
        <v>70</v>
      </c>
    </row>
  </sheetData>
  <mergeCells count="3">
    <mergeCell ref="B5:C5"/>
    <mergeCell ref="D5:E5"/>
    <mergeCell ref="F5:G5"/>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read me</vt:lpstr>
      <vt:lpstr>Summary table for all TC </vt:lpstr>
      <vt:lpstr>TC summary 1A1a</vt:lpstr>
      <vt:lpstr>calculation details 1A1a</vt:lpstr>
      <vt:lpstr>Tabelle1</vt:lpstr>
    </vt:vector>
  </TitlesOfParts>
  <Company>Umweltbundeamt GmbH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Mareckova Katarina</dc:creator>
  <cp:lastModifiedBy>Pinterits Marion</cp:lastModifiedBy>
  <dcterms:created xsi:type="dcterms:W3CDTF">2017-06-20T08:41:46Z</dcterms:created>
  <dcterms:modified xsi:type="dcterms:W3CDTF">2018-06-21T05:16:45Z</dcterms:modified>
</cp:coreProperties>
</file>