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330"/>
  <workbookPr defaultThemeVersion="124226"/>
  <mc:AlternateContent xmlns:mc="http://schemas.openxmlformats.org/markup-compatibility/2006">
    <mc:Choice Requires="x15">
      <x15ac:absPath xmlns:x15ac="http://schemas.microsoft.com/office/spreadsheetml/2010/11/ac" url="C:\Users\durand\Desktop\DOSSIERS AGRI  pour le réseau\REVUE CLRTAP\AA_AZERBADJAN\A envoyer\"/>
    </mc:Choice>
  </mc:AlternateContent>
  <xr:revisionPtr revIDLastSave="0" documentId="13_ncr:1_{D4EE1780-112C-4B22-B8BA-DC1FFE1302BD}" xr6:coauthVersionLast="33" xr6:coauthVersionMax="33" xr10:uidLastSave="{00000000-0000-0000-0000-000000000000}"/>
  <bookViews>
    <workbookView xWindow="0" yWindow="135" windowWidth="20115" windowHeight="7245" activeTab="1" xr2:uid="{00000000-000D-0000-FFFF-FFFF00000000}"/>
  </bookViews>
  <sheets>
    <sheet name="read me" sheetId="2" r:id="rId1"/>
    <sheet name="Summary table for all TC " sheetId="5" r:id="rId2"/>
    <sheet name="TC summary 3Da1" sheetId="1" r:id="rId3"/>
    <sheet name="calculation details 3Da1" sheetId="3" r:id="rId4"/>
    <sheet name="TC summary 3Dc" sheetId="10" r:id="rId5"/>
    <sheet name="TC summary 3De" sheetId="12" r:id="rId6"/>
    <sheet name="calculation details 3Dc &amp; 3De" sheetId="11" r:id="rId7"/>
  </sheets>
  <definedNames>
    <definedName name="_ftn1" localSheetId="2">'TC summary 3Da1'!#REF!</definedName>
    <definedName name="_ftn1" localSheetId="4">'TC summary 3Dc'!#REF!</definedName>
    <definedName name="_ftn1" localSheetId="5">'TC summary 3De'!#REF!</definedName>
    <definedName name="_ftnref1" localSheetId="2">'TC summary 3Da1'!#REF!</definedName>
    <definedName name="_ftnref1" localSheetId="4">'TC summary 3Dc'!#REF!</definedName>
    <definedName name="_ftnref1" localSheetId="5">'TC summary 3De'!#REF!</definedName>
    <definedName name="_Ref477429670" localSheetId="2">'TC summary 3Da1'!#REF!</definedName>
    <definedName name="_Ref477429670" localSheetId="4">'TC summary 3Dc'!#REF!</definedName>
    <definedName name="_Ref477429670" localSheetId="5">'TC summary 3De'!#REF!</definedName>
    <definedName name="_Toc477866880" localSheetId="2">'TC summary 3Da1'!#REF!</definedName>
    <definedName name="_Toc477866880" localSheetId="4">'TC summary 3Dc'!#REF!</definedName>
    <definedName name="_Toc477866880" localSheetId="5">'TC summary 3De'!#REF!</definedName>
  </definedNames>
  <calcPr calcId="179017"/>
</workbook>
</file>

<file path=xl/calcChain.xml><?xml version="1.0" encoding="utf-8"?>
<calcChain xmlns="http://schemas.openxmlformats.org/spreadsheetml/2006/main">
  <c r="M44" i="5" l="1"/>
  <c r="L44" i="5"/>
  <c r="K44" i="5"/>
  <c r="J44" i="5"/>
  <c r="K53" i="5"/>
  <c r="L53" i="5"/>
  <c r="M53" i="5"/>
  <c r="J53" i="5"/>
  <c r="H53" i="5"/>
  <c r="G53" i="5"/>
  <c r="F53" i="5"/>
  <c r="E53" i="5"/>
  <c r="H44" i="5"/>
  <c r="G44" i="5"/>
  <c r="F44" i="5"/>
  <c r="E44" i="5"/>
  <c r="K35" i="5"/>
  <c r="L35" i="5"/>
  <c r="M35" i="5"/>
  <c r="J35" i="5"/>
  <c r="H35" i="5"/>
  <c r="G35" i="5"/>
  <c r="F35" i="5"/>
  <c r="E35" i="5"/>
  <c r="C36" i="12"/>
  <c r="C35" i="12"/>
  <c r="C34" i="12"/>
  <c r="C33" i="12"/>
  <c r="C19" i="12"/>
  <c r="C18" i="12"/>
  <c r="C17" i="12"/>
  <c r="C16" i="12"/>
  <c r="J5" i="11"/>
  <c r="J6" i="11"/>
  <c r="J7" i="11"/>
  <c r="J8" i="11"/>
  <c r="J9" i="11"/>
  <c r="J10" i="11"/>
  <c r="J11" i="11"/>
  <c r="J12" i="11"/>
  <c r="J13" i="11"/>
  <c r="J14" i="11"/>
  <c r="J15" i="11"/>
  <c r="J16" i="11"/>
  <c r="J17" i="11"/>
  <c r="J18" i="11"/>
  <c r="J19" i="11"/>
  <c r="D35" i="10" s="1"/>
  <c r="J20" i="11"/>
  <c r="J21" i="11"/>
  <c r="J22" i="11"/>
  <c r="J23" i="11"/>
  <c r="J24" i="11"/>
  <c r="J25" i="11"/>
  <c r="J26" i="11"/>
  <c r="J27" i="11"/>
  <c r="J28" i="11"/>
  <c r="J29" i="11"/>
  <c r="J30" i="11"/>
  <c r="J4" i="11"/>
  <c r="D36" i="10" s="1"/>
  <c r="I5" i="11"/>
  <c r="I6" i="11"/>
  <c r="I7" i="11"/>
  <c r="I8" i="11"/>
  <c r="I9" i="11"/>
  <c r="I10" i="11"/>
  <c r="I11" i="11"/>
  <c r="I12" i="11"/>
  <c r="I13" i="11"/>
  <c r="I14" i="11"/>
  <c r="I15" i="11"/>
  <c r="I16" i="11"/>
  <c r="I17" i="11"/>
  <c r="I18" i="11"/>
  <c r="I19" i="11"/>
  <c r="C35" i="10" s="1"/>
  <c r="I20" i="11"/>
  <c r="I21" i="11"/>
  <c r="I22" i="11"/>
  <c r="I23" i="11"/>
  <c r="I24" i="11"/>
  <c r="C34" i="10" s="1"/>
  <c r="I25" i="11"/>
  <c r="I26" i="11"/>
  <c r="I27" i="11"/>
  <c r="I28" i="11"/>
  <c r="I29" i="11"/>
  <c r="I30" i="11"/>
  <c r="I4" i="11"/>
  <c r="D33" i="10"/>
  <c r="D34" i="10"/>
  <c r="C36" i="10"/>
  <c r="C33" i="10"/>
  <c r="D16" i="10"/>
  <c r="D17" i="10"/>
  <c r="D18" i="10"/>
  <c r="D19" i="10"/>
  <c r="C16" i="10"/>
  <c r="C19" i="10"/>
  <c r="C18" i="10"/>
  <c r="C17" i="10"/>
  <c r="B30" i="3"/>
  <c r="B29" i="3"/>
  <c r="H5" i="11"/>
  <c r="H6" i="11"/>
  <c r="H7" i="11"/>
  <c r="H8" i="11"/>
  <c r="H9" i="11"/>
  <c r="H10" i="11"/>
  <c r="H11" i="11"/>
  <c r="H12" i="11"/>
  <c r="H13" i="11"/>
  <c r="H14" i="11"/>
  <c r="H15" i="11"/>
  <c r="H16" i="11"/>
  <c r="H17" i="11"/>
  <c r="H18" i="11"/>
  <c r="H19" i="11"/>
  <c r="H20" i="11"/>
  <c r="H21" i="11"/>
  <c r="H22" i="11"/>
  <c r="H23" i="11"/>
  <c r="H24" i="11"/>
  <c r="H25" i="11"/>
  <c r="H26" i="11"/>
  <c r="H27" i="11"/>
  <c r="H28" i="11"/>
  <c r="H29" i="11"/>
  <c r="H30" i="11"/>
  <c r="H4" i="11"/>
  <c r="D29" i="11"/>
  <c r="D15" i="11"/>
  <c r="D19" i="11"/>
  <c r="D23" i="11"/>
  <c r="D27" i="11"/>
  <c r="D14" i="11"/>
  <c r="D5" i="11"/>
  <c r="D4" i="11"/>
  <c r="D6" i="11"/>
  <c r="D7" i="11"/>
  <c r="D8" i="11"/>
  <c r="D9" i="11"/>
  <c r="D10" i="11"/>
  <c r="D11" i="11"/>
  <c r="D12" i="11"/>
  <c r="D13" i="11"/>
  <c r="C15" i="11"/>
  <c r="C16" i="11"/>
  <c r="D16" i="11" s="1"/>
  <c r="C17" i="11"/>
  <c r="D17" i="11" s="1"/>
  <c r="C18" i="11"/>
  <c r="D18" i="11" s="1"/>
  <c r="C19" i="11"/>
  <c r="C20" i="11"/>
  <c r="D20" i="11" s="1"/>
  <c r="C21" i="11"/>
  <c r="D21" i="11" s="1"/>
  <c r="C22" i="11"/>
  <c r="D22" i="11" s="1"/>
  <c r="C23" i="11"/>
  <c r="C24" i="11"/>
  <c r="D24" i="11" s="1"/>
  <c r="C25" i="11"/>
  <c r="D25" i="11" s="1"/>
  <c r="C26" i="11"/>
  <c r="D26" i="11" s="1"/>
  <c r="C27" i="11"/>
  <c r="C28" i="11"/>
  <c r="D30" i="11" s="1"/>
  <c r="C14" i="11"/>
  <c r="G43" i="5"/>
  <c r="F43" i="5"/>
  <c r="G34" i="5"/>
  <c r="F34" i="5"/>
  <c r="H24" i="5"/>
  <c r="G24" i="5"/>
  <c r="F24" i="5"/>
  <c r="H12" i="5"/>
  <c r="G12" i="5"/>
  <c r="F12" i="5"/>
  <c r="G52" i="5"/>
  <c r="F52" i="5"/>
  <c r="E43" i="5"/>
  <c r="D35" i="1"/>
  <c r="D36" i="1"/>
  <c r="D34" i="1"/>
  <c r="C36" i="1"/>
  <c r="C35" i="1"/>
  <c r="C34" i="1"/>
  <c r="F16" i="1"/>
  <c r="G16" i="1"/>
  <c r="F17" i="1"/>
  <c r="G17" i="1"/>
  <c r="F18" i="1"/>
  <c r="G18" i="1"/>
  <c r="F19" i="1"/>
  <c r="G19" i="1"/>
  <c r="E19" i="1"/>
  <c r="E18" i="1"/>
  <c r="E17" i="1"/>
  <c r="E16" i="1"/>
  <c r="D19" i="1"/>
  <c r="D18" i="1"/>
  <c r="D17" i="1"/>
  <c r="D16" i="1"/>
  <c r="C19" i="1"/>
  <c r="C18" i="1"/>
  <c r="C17" i="1"/>
  <c r="C16" i="1"/>
  <c r="D28" i="11" l="1"/>
  <c r="I4" i="3" l="1"/>
  <c r="G5" i="3"/>
  <c r="G6" i="3"/>
  <c r="G7" i="3"/>
  <c r="G8" i="3"/>
  <c r="I8" i="3" s="1"/>
  <c r="G9" i="3"/>
  <c r="G10" i="3"/>
  <c r="G11" i="3"/>
  <c r="G12" i="3"/>
  <c r="I12" i="3" s="1"/>
  <c r="G13" i="3"/>
  <c r="G14" i="3"/>
  <c r="G15" i="3"/>
  <c r="G16" i="3"/>
  <c r="I16" i="3" s="1"/>
  <c r="G17" i="3"/>
  <c r="G18" i="3"/>
  <c r="G19" i="3"/>
  <c r="G20" i="3"/>
  <c r="I20" i="3" s="1"/>
  <c r="G21" i="3"/>
  <c r="G22" i="3"/>
  <c r="G23" i="3"/>
  <c r="G24" i="3"/>
  <c r="I24" i="3" s="1"/>
  <c r="G25" i="3"/>
  <c r="G26" i="3"/>
  <c r="G27" i="3"/>
  <c r="G28" i="3"/>
  <c r="I28" i="3" s="1"/>
  <c r="G29" i="3"/>
  <c r="G4" i="3"/>
  <c r="I29" i="3"/>
  <c r="I27" i="3"/>
  <c r="I26" i="3"/>
  <c r="I25" i="3"/>
  <c r="I23" i="3"/>
  <c r="I22" i="3"/>
  <c r="I21" i="3"/>
  <c r="I19" i="3"/>
  <c r="I18" i="3"/>
  <c r="I17" i="3"/>
  <c r="I15" i="3"/>
  <c r="I14" i="3"/>
  <c r="I13" i="3"/>
  <c r="I11" i="3"/>
  <c r="I10" i="3"/>
  <c r="I9" i="3"/>
  <c r="I7" i="3"/>
  <c r="I6" i="3"/>
  <c r="I5" i="3"/>
  <c r="F5" i="3"/>
  <c r="F6" i="3"/>
  <c r="F7" i="3"/>
  <c r="F8" i="3"/>
  <c r="F9" i="3"/>
  <c r="F10" i="3"/>
  <c r="F11" i="3"/>
  <c r="F12" i="3"/>
  <c r="F13" i="3"/>
  <c r="F14" i="3"/>
  <c r="F15" i="3"/>
  <c r="F16" i="3"/>
  <c r="F17" i="3"/>
  <c r="F18" i="3"/>
  <c r="F19" i="3"/>
  <c r="F20" i="3"/>
  <c r="F21" i="3"/>
  <c r="F22" i="3"/>
  <c r="F23" i="3"/>
  <c r="F24" i="3"/>
  <c r="F25" i="3"/>
  <c r="F26" i="3"/>
  <c r="F27" i="3"/>
  <c r="F28" i="3"/>
  <c r="F4" i="3"/>
  <c r="D5" i="3" l="1"/>
  <c r="D6" i="3"/>
  <c r="D9" i="3"/>
  <c r="D13" i="3"/>
  <c r="D14" i="3"/>
  <c r="D15" i="3"/>
  <c r="D16" i="3"/>
  <c r="D17" i="3"/>
  <c r="D18" i="3"/>
  <c r="D19" i="3"/>
  <c r="D20" i="3"/>
  <c r="D21" i="3"/>
  <c r="D22" i="3"/>
  <c r="D23" i="3"/>
  <c r="D24" i="3"/>
  <c r="D25" i="3"/>
  <c r="D26" i="3"/>
  <c r="D27" i="3"/>
  <c r="D28" i="3"/>
  <c r="D29" i="3"/>
  <c r="F29" i="3" s="1"/>
  <c r="G30" i="3"/>
  <c r="B10" i="3"/>
  <c r="B11" i="3" s="1"/>
  <c r="B5" i="3"/>
  <c r="B6" i="3"/>
  <c r="B7" i="3"/>
  <c r="D7" i="3" s="1"/>
  <c r="B8" i="3"/>
  <c r="D8" i="3" s="1"/>
  <c r="B4" i="3"/>
  <c r="D4" i="3" s="1"/>
  <c r="G54" i="5"/>
  <c r="L52" i="5" s="1"/>
  <c r="G45" i="5"/>
  <c r="L43" i="5" s="1"/>
  <c r="G36" i="5"/>
  <c r="L34" i="5" s="1"/>
  <c r="G27" i="5"/>
  <c r="L24" i="5" s="1"/>
  <c r="G16" i="5"/>
  <c r="L12" i="5" s="1"/>
  <c r="H54" i="5"/>
  <c r="M52" i="5" s="1"/>
  <c r="F54" i="5"/>
  <c r="K52" i="5" s="1"/>
  <c r="E54" i="5"/>
  <c r="J52" i="5" s="1"/>
  <c r="H45" i="5"/>
  <c r="M43" i="5" s="1"/>
  <c r="F45" i="5"/>
  <c r="K43" i="5" s="1"/>
  <c r="E45" i="5"/>
  <c r="J43" i="5" s="1"/>
  <c r="F36" i="5"/>
  <c r="K34" i="5" s="1"/>
  <c r="H36" i="5"/>
  <c r="M34" i="5" s="1"/>
  <c r="E36" i="5"/>
  <c r="J34" i="5" s="1"/>
  <c r="F27" i="5"/>
  <c r="K24" i="5" s="1"/>
  <c r="H27" i="5"/>
  <c r="M24" i="5" s="1"/>
  <c r="F16" i="5"/>
  <c r="K12" i="5" s="1"/>
  <c r="H16" i="5"/>
  <c r="M12" i="5" s="1"/>
  <c r="D30" i="3" l="1"/>
  <c r="D33" i="1"/>
  <c r="E24" i="5" s="1"/>
  <c r="E27" i="5" s="1"/>
  <c r="J24" i="5" s="1"/>
  <c r="I30" i="3"/>
  <c r="B12" i="3"/>
  <c r="D12" i="3" s="1"/>
  <c r="D11" i="3"/>
  <c r="D10" i="3"/>
  <c r="C33" i="1" l="1"/>
  <c r="E12" i="5" s="1"/>
  <c r="F30" i="3"/>
  <c r="E16" i="5" l="1"/>
  <c r="J12"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Mareckova Katarina</author>
  </authors>
  <commentList>
    <comment ref="B15" authorId="0" shapeId="0" xr:uid="{00000000-0006-0000-0200-000001000000}">
      <text>
        <r>
          <rPr>
            <b/>
            <sz val="9"/>
            <color indexed="81"/>
            <rFont val="Tahoma"/>
            <family val="2"/>
          </rPr>
          <t>Mareckova Katarina:</t>
        </r>
        <r>
          <rPr>
            <sz val="9"/>
            <color indexed="81"/>
            <rFont val="Tahoma"/>
            <family val="2"/>
          </rPr>
          <t xml:space="preserve">
2016 and 2005 to be calculated as minimum, if lack of AD than calcualte other years e.g. 2014</t>
        </r>
      </text>
    </comment>
    <comment ref="G15" authorId="0" shapeId="0" xr:uid="{00000000-0006-0000-0200-000002000000}">
      <text>
        <r>
          <rPr>
            <b/>
            <sz val="9"/>
            <color indexed="81"/>
            <rFont val="Tahoma"/>
            <family val="2"/>
          </rPr>
          <t>Mareckova Katarina:</t>
        </r>
        <r>
          <rPr>
            <sz val="9"/>
            <color indexed="81"/>
            <rFont val="Tahoma"/>
            <family val="2"/>
          </rPr>
          <t xml:space="preserve">
Pollutanats can be replaced by ERT as needed for particular case </t>
        </r>
      </text>
    </comment>
    <comment ref="G32" authorId="0" shapeId="0" xr:uid="{60DCDC3D-8E6C-4306-8966-854E16740AC7}">
      <text>
        <r>
          <rPr>
            <b/>
            <sz val="9"/>
            <color indexed="81"/>
            <rFont val="Tahoma"/>
            <family val="2"/>
          </rPr>
          <t>Mareckova Katarina:</t>
        </r>
        <r>
          <rPr>
            <sz val="9"/>
            <color indexed="81"/>
            <rFont val="Tahoma"/>
            <family val="2"/>
          </rPr>
          <t xml:space="preserve">
Pollutanats can be replaced by ERT as needed for particular case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Mareckova Katarina</author>
  </authors>
  <commentList>
    <comment ref="B15" authorId="0" shapeId="0" xr:uid="{1024156F-A1AF-4602-8DA5-E4922262D463}">
      <text>
        <r>
          <rPr>
            <b/>
            <sz val="9"/>
            <color indexed="81"/>
            <rFont val="Tahoma"/>
            <family val="2"/>
          </rPr>
          <t>Mareckova Katarina:</t>
        </r>
        <r>
          <rPr>
            <sz val="9"/>
            <color indexed="81"/>
            <rFont val="Tahoma"/>
            <family val="2"/>
          </rPr>
          <t xml:space="preserve">
2016 and 2005 to be calculated as minimum, if lack of AD than calcualte other years e.g. 2014</t>
        </r>
      </text>
    </comment>
    <comment ref="G15" authorId="0" shapeId="0" xr:uid="{2F530DAC-AF9E-4EFB-8E1B-D1B8BF078FAE}">
      <text>
        <r>
          <rPr>
            <b/>
            <sz val="9"/>
            <color indexed="81"/>
            <rFont val="Tahoma"/>
            <family val="2"/>
          </rPr>
          <t>Mareckova Katarina:</t>
        </r>
        <r>
          <rPr>
            <sz val="9"/>
            <color indexed="81"/>
            <rFont val="Tahoma"/>
            <family val="2"/>
          </rPr>
          <t xml:space="preserve">
Pollutanats can be replaced by ERT as needed for particular case </t>
        </r>
      </text>
    </comment>
    <comment ref="G32" authorId="0" shapeId="0" xr:uid="{2881A004-FB36-4209-88D7-E23789C9543F}">
      <text>
        <r>
          <rPr>
            <b/>
            <sz val="9"/>
            <color indexed="81"/>
            <rFont val="Tahoma"/>
            <family val="2"/>
          </rPr>
          <t>Mareckova Katarina:</t>
        </r>
        <r>
          <rPr>
            <sz val="9"/>
            <color indexed="81"/>
            <rFont val="Tahoma"/>
            <family val="2"/>
          </rPr>
          <t xml:space="preserve">
Pollutanats can be replaced by ERT as needed for particular case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Mareckova Katarina</author>
  </authors>
  <commentList>
    <comment ref="B15" authorId="0" shapeId="0" xr:uid="{A63C164C-296C-49D0-8CD3-ADA6E459A49E}">
      <text>
        <r>
          <rPr>
            <b/>
            <sz val="9"/>
            <color indexed="81"/>
            <rFont val="Tahoma"/>
            <family val="2"/>
          </rPr>
          <t>Mareckova Katarina:</t>
        </r>
        <r>
          <rPr>
            <sz val="9"/>
            <color indexed="81"/>
            <rFont val="Tahoma"/>
            <family val="2"/>
          </rPr>
          <t xml:space="preserve">
2016 and 2005 to be calculated as minimum, if lack of AD than calcualte other years e.g. 2014</t>
        </r>
      </text>
    </comment>
    <comment ref="G15" authorId="0" shapeId="0" xr:uid="{A4D5A6F5-E32E-4CBC-97CE-BD0E1A89F1A4}">
      <text>
        <r>
          <rPr>
            <b/>
            <sz val="9"/>
            <color indexed="81"/>
            <rFont val="Tahoma"/>
            <family val="2"/>
          </rPr>
          <t>Mareckova Katarina:</t>
        </r>
        <r>
          <rPr>
            <sz val="9"/>
            <color indexed="81"/>
            <rFont val="Tahoma"/>
            <family val="2"/>
          </rPr>
          <t xml:space="preserve">
Pollutanats can be replaced by ERT as needed for particular case </t>
        </r>
      </text>
    </comment>
    <comment ref="G32" authorId="0" shapeId="0" xr:uid="{5A03D418-2E6C-4617-B04E-A6A77F150B96}">
      <text>
        <r>
          <rPr>
            <b/>
            <sz val="9"/>
            <color indexed="81"/>
            <rFont val="Tahoma"/>
            <family val="2"/>
          </rPr>
          <t>Mareckova Katarina:</t>
        </r>
        <r>
          <rPr>
            <sz val="9"/>
            <color indexed="81"/>
            <rFont val="Tahoma"/>
            <family val="2"/>
          </rPr>
          <t xml:space="preserve">
Pollutanats can be replaced by ERT as needed for particular case </t>
        </r>
      </text>
    </comment>
  </commentList>
</comments>
</file>

<file path=xl/sharedStrings.xml><?xml version="1.0" encoding="utf-8"?>
<sst xmlns="http://schemas.openxmlformats.org/spreadsheetml/2006/main" count="320" uniqueCount="90">
  <si>
    <t>2.              The methods for calculating the technical corrections are set up in the “Guidance on technical corrections” and are based on the basic adjustment methods referred in the revised UNECE Reporting Guidelines and UNFCCC Adjustment guidance[1] and use the EMEP/EEA Inventory guidebook as a reference for methods and emission factors.</t>
  </si>
  <si>
    <t>Gases:</t>
  </si>
  <si>
    <t xml:space="preserve">Reviewed by (LR): </t>
  </si>
  <si>
    <t>The underlying problem:</t>
  </si>
  <si>
    <t>The rationale for the corrected estimate:</t>
  </si>
  <si>
    <t>Summarise the methodology used:</t>
  </si>
  <si>
    <t>Year</t>
  </si>
  <si>
    <t>NMVOC</t>
  </si>
  <si>
    <t>PM2.5</t>
  </si>
  <si>
    <t>no</t>
  </si>
  <si>
    <t>[1] Technical guidance on methodologies for adjustments under Article 5, paragraph 2, of the Kyoto Protocol</t>
  </si>
  <si>
    <t>Revised Estimate received from country kt)</t>
  </si>
  <si>
    <t xml:space="preserve">3.      LR will send excel file with calculated TC to Party for comments </t>
  </si>
  <si>
    <t xml:space="preserve">4.      The TC summary will be included in RR as Annex .  The position of Party on calculated TC will be reflcetede in RR in general section.  </t>
  </si>
  <si>
    <t>Party:</t>
  </si>
  <si>
    <t>Category:</t>
  </si>
  <si>
    <t>Was the Revised Estimate accepted by the ERT?</t>
  </si>
  <si>
    <t>Was a Revised Estimate received from the Party?</t>
  </si>
  <si>
    <t>Was the Technical Correction accepted by the Party?</t>
  </si>
  <si>
    <t>Technical Correction calculated by ERT (kt)</t>
  </si>
  <si>
    <t>Original estimate reported by Party (kt)</t>
  </si>
  <si>
    <r>
      <t xml:space="preserve">1.              The ERT calculates technical corrections for signifcant  under- and overestimates of inventory data of </t>
    </r>
    <r>
      <rPr>
        <sz val="11"/>
        <color rgb="FFFF0000"/>
        <rFont val="Calibri"/>
        <family val="2"/>
        <scheme val="minor"/>
      </rPr>
      <t>country.</t>
    </r>
    <r>
      <rPr>
        <sz val="11"/>
        <color theme="1"/>
        <rFont val="Calibri"/>
        <family val="2"/>
        <scheme val="minor"/>
      </rPr>
      <t xml:space="preserve"> </t>
    </r>
  </si>
  <si>
    <t xml:space="preserve">Completed by (SE) : </t>
  </si>
  <si>
    <t xml:space="preserve">Completed by date : </t>
  </si>
  <si>
    <t xml:space="preserve"> Technical corrections deemed necessary by the ERT and revised estimates provided by Party </t>
  </si>
  <si>
    <t>MT-NH3-1-2017</t>
  </si>
  <si>
    <t>Description</t>
  </si>
  <si>
    <t>Reference</t>
  </si>
  <si>
    <t>Pollutant estimates (kt)</t>
  </si>
  <si>
    <t xml:space="preserve">National total (row 141) including revised estimates and technical corrections accepted by MS </t>
  </si>
  <si>
    <t>Calculated using data above</t>
  </si>
  <si>
    <t>National total (row 141) including revised estimates and technical corrections accepted by MS</t>
  </si>
  <si>
    <t>Difference between original estimate and technical correction deemed necessary by the ERT</t>
  </si>
  <si>
    <t>Difference between original estimate and revised estimates provided by Party and accepted by the ERT</t>
  </si>
  <si>
    <t>Difference between original estimate and technical correction deemed necessary by the  ERT</t>
  </si>
  <si>
    <t>Summary table to be included in RR</t>
  </si>
  <si>
    <t xml:space="preserve">Include only pollutans for which TC have been calcualted and national totals changed </t>
  </si>
  <si>
    <t>PM10</t>
  </si>
  <si>
    <t>NE</t>
  </si>
  <si>
    <t>yes/no</t>
  </si>
  <si>
    <t>TC|REVISED ESTIMATES</t>
  </si>
  <si>
    <t>National total as reported 2018 (row 141)</t>
  </si>
  <si>
    <t>Annex I, xx/xx/2018</t>
  </si>
  <si>
    <t>National total as reproted 2018(row 141)</t>
  </si>
  <si>
    <t>Annex I, 31/01/2018</t>
  </si>
  <si>
    <t>Azerbaijan</t>
  </si>
  <si>
    <t>NH3</t>
  </si>
  <si>
    <t>NOX</t>
  </si>
  <si>
    <t>3Da1 - Inorganic N-fertilizers (includes also urea application)</t>
  </si>
  <si>
    <t>Activity data (kgN)</t>
  </si>
  <si>
    <t>Source</t>
  </si>
  <si>
    <t>1995 value</t>
  </si>
  <si>
    <t>calculation</t>
  </si>
  <si>
    <t>FE kgNH3/kg N</t>
  </si>
  <si>
    <t>kt NH3 recalculated</t>
  </si>
  <si>
    <t>kt NH3 reported</t>
  </si>
  <si>
    <t>Anaïs Durand</t>
  </si>
  <si>
    <t>Elizabeth Rigler</t>
  </si>
  <si>
    <t>Emission factors from the 2016 EMEP Guidebook</t>
  </si>
  <si>
    <t>FE kgNO2/kg N</t>
  </si>
  <si>
    <t>New estimate - Value reported</t>
  </si>
  <si>
    <t>kt NOx recalculated</t>
  </si>
  <si>
    <t>kt NOX reported</t>
  </si>
  <si>
    <t>[New estimate - Value reported]</t>
  </si>
  <si>
    <t>NH3, NOx, PM10, PM2.5, NMVOC</t>
  </si>
  <si>
    <t xml:space="preserve">Over and underestimation of NH3 emissions from 3Da1 depending on the year.  
Underestimation of NOx emissions from 3Da1 for the whole period.   
Overestimation of NMVOC emissions from 3Da1 for the whole period.  
Overestimation of PM10&amp;PM2.5 emissions from 3Da1 for the whole period.  </t>
  </si>
  <si>
    <t>Fill the gaps for activity data and use the 2016 GB defaut EF for NH3 and NOx. Report NO for NMVOC and NE for PM10 &amp; PM2.5 as no defaut EF are provided for 3Da1 for NMVOC, PM10 &amp; PM2.5.</t>
  </si>
  <si>
    <t>kt NMVOC reported</t>
  </si>
  <si>
    <t>kt PM10 reported</t>
  </si>
  <si>
    <t>kt PM2.5 reported</t>
  </si>
  <si>
    <r>
      <t xml:space="preserve">Different issues have been identified regarding 3Da1. 
</t>
    </r>
    <r>
      <rPr>
        <b/>
        <sz val="9"/>
        <color theme="1"/>
        <rFont val="Calibri"/>
        <family val="2"/>
        <scheme val="minor"/>
      </rPr>
      <t>Activity data</t>
    </r>
    <r>
      <rPr>
        <sz val="9"/>
        <color theme="1"/>
        <rFont val="Calibri"/>
        <family val="2"/>
        <scheme val="minor"/>
      </rPr>
      <t xml:space="preserve"> is missing from 1990 to 1994, from 1996 to 1998 and from 2015 to 2016. The ERT suggests a way to fill the gaps in order to present a complete time serie : attribute the value from 1995 to the years before, interpolate between 1995 and 1999, apply the trend of the previous 5 years for 2015 and 2016. 
</t>
    </r>
    <r>
      <rPr>
        <b/>
        <sz val="9"/>
        <color theme="1"/>
        <rFont val="Calibri"/>
        <family val="2"/>
        <scheme val="minor"/>
      </rPr>
      <t>NH3 emissions :</t>
    </r>
    <r>
      <rPr>
        <sz val="9"/>
        <color theme="1"/>
        <rFont val="Calibri"/>
        <family val="2"/>
        <scheme val="minor"/>
      </rPr>
      <t xml:space="preserve"> there is no information given on the emission factor (EF) applied. The ERT suggests the use of the Tier 1 EF from the 2016 EMEP Guidebook. The value is : 0,05 kg NH3/kg N appliedf 
</t>
    </r>
    <r>
      <rPr>
        <b/>
        <sz val="9"/>
        <color theme="1"/>
        <rFont val="Calibri"/>
        <family val="2"/>
        <scheme val="minor"/>
      </rPr>
      <t>NOx emissions</t>
    </r>
    <r>
      <rPr>
        <sz val="9"/>
        <color theme="1"/>
        <rFont val="Calibri"/>
        <family val="2"/>
        <scheme val="minor"/>
      </rPr>
      <t xml:space="preserve"> : there is no information given on the EF applied. The ERT suggests the use of the Tier 1 EF from the 2016 EMEP Guidebook. The value is : 0,04 kg NO2/kg N applied. 
</t>
    </r>
    <r>
      <rPr>
        <b/>
        <sz val="9"/>
        <color theme="1"/>
        <rFont val="Calibri"/>
        <family val="2"/>
        <scheme val="minor"/>
      </rPr>
      <t xml:space="preserve">NMVOC emissions </t>
    </r>
    <r>
      <rPr>
        <sz val="9"/>
        <color theme="1"/>
        <rFont val="Calibri"/>
        <family val="2"/>
        <scheme val="minor"/>
      </rPr>
      <t xml:space="preserve">: the emission calculated here should be reported in 3De. No emissions are expected for 3Da1, thus the ERT suggests to report the notation key "NA".
</t>
    </r>
    <r>
      <rPr>
        <b/>
        <sz val="9"/>
        <color theme="1"/>
        <rFont val="Calibri"/>
        <family val="2"/>
        <scheme val="minor"/>
      </rPr>
      <t>PM10 &amp; PM2.5 emissions</t>
    </r>
    <r>
      <rPr>
        <sz val="9"/>
        <color theme="1"/>
        <rFont val="Calibri"/>
        <family val="2"/>
        <scheme val="minor"/>
      </rPr>
      <t xml:space="preserve"> :  the emission calculated here should be reported in 3Dc. The default EF applied (from 2016GB) do not include emissions from fertilizers. Thus, the ERT suggests to report the emissions in 3Dc, and to report "NE" for the 3Da1 subcategory. </t>
    </r>
  </si>
  <si>
    <t>NA</t>
  </si>
  <si>
    <t>3Dc - Farm-level agricultural operations including storage, handling and transport of agricultural products</t>
  </si>
  <si>
    <t>PM10, PM2.5</t>
  </si>
  <si>
    <t>FE kg NMVOC/ha</t>
  </si>
  <si>
    <t>FE kg PM10/ha</t>
  </si>
  <si>
    <t>FE kg PM2.5/ha</t>
  </si>
  <si>
    <t>Area from FAO statistics (ha)</t>
  </si>
  <si>
    <t>Area from Azerbaijan recalculated (ha)</t>
  </si>
  <si>
    <t>Full time serie for activity data</t>
  </si>
  <si>
    <t>kt NMVOC recalculated</t>
  </si>
  <si>
    <t>kt PM10 recalculated</t>
  </si>
  <si>
    <t>kt PM2.5 recalculated</t>
  </si>
  <si>
    <t>3De - Cultivated crops</t>
  </si>
  <si>
    <t xml:space="preserve">The emission of NMVOC have been calculated following the 2016 GB but were reported in 3Da1 instead of 3De. Furthermore, the time serie was not complete as no emissions were reported before 2000. The ERT found some data regarding the total area cultivated in Azerbaijan from FAO statistics and used these data as an indicator to complete the time serie. 
</t>
  </si>
  <si>
    <t xml:space="preserve">The emission of PM10 and PM2.5 have been calculated following the 2016 GB but were reported in 3Da1 instead of 3Dc. Furthermore, the time serie was not complete as no emissions were reported before 2000. The ERT found some data regarding the total area cultivated in Azerbaijan from FAO statistics and used these data as an indicator to complete the time serie. 
</t>
  </si>
  <si>
    <t>Undestimation of NMVOC emissions from 3De for the years before 2000 and for 2015 &amp; 2016</t>
  </si>
  <si>
    <t>Undestimation of PM10 &amp; PM2.5 emissions from 3Dc for the years before 2000 and for 2015 &amp; 2016</t>
  </si>
  <si>
    <t>Fill the gaps for activity data and report the emission in 3Dc instead of 3Da.</t>
  </si>
  <si>
    <t>Fill the gaps for activity data and report the emission in 3De instead of 3Da.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</si>
</sst>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 _€_-;\-* #,##0.00\ _€_-;_-* &quot;-&quot;??\ _€_-;_-@_-"/>
    <numFmt numFmtId="166" formatCode="0.000"/>
    <numFmt numFmtId="168" formatCode="#,##0.000"/>
    <numFmt numFmtId="173" formatCode="_-* #,##0\ _€_-;\-* #,##0\ _€_-;_-* &quot;-&quot;??\ _€_-;_-@_-"/>
    <numFmt numFmtId="183" formatCode="0.0"/>
    <numFmt numFmtId="184" formatCode="0.0%"/>
  </numFmts>
  <fonts count="23" x14ac:knownFonts="1">
    <font>
      <sz val="11"/>
      <color theme="1"/>
      <name val="Calibri"/>
      <family val="2"/>
      <scheme val="minor"/>
    </font>
    <font>
      <sz val="11"/>
      <color rgb="FFFF0000"/>
      <name val="Calibri"/>
      <family val="2"/>
      <scheme val="minor"/>
    </font>
    <font>
      <b/>
      <sz val="11"/>
      <color theme="1"/>
      <name val="Calibri"/>
      <family val="2"/>
      <scheme val="minor"/>
    </font>
    <font>
      <b/>
      <sz val="16"/>
      <color rgb="FF2E74B5"/>
      <name val="Calibri Light"/>
      <family val="2"/>
    </font>
    <font>
      <sz val="9"/>
      <color rgb="FF000000"/>
      <name val="Calibri"/>
      <family val="2"/>
      <scheme val="minor"/>
    </font>
    <font>
      <sz val="9"/>
      <color theme="1"/>
      <name val="Calibri"/>
      <family val="2"/>
      <scheme val="minor"/>
    </font>
    <font>
      <b/>
      <sz val="9"/>
      <color rgb="FF000000"/>
      <name val="Calibri"/>
      <family val="2"/>
      <scheme val="minor"/>
    </font>
    <font>
      <b/>
      <sz val="9"/>
      <color rgb="FFFF0000"/>
      <name val="Calibri"/>
      <family val="2"/>
      <scheme val="minor"/>
    </font>
    <font>
      <sz val="9"/>
      <color rgb="FFFF0000"/>
      <name val="Calibri"/>
      <family val="2"/>
      <scheme val="minor"/>
    </font>
    <font>
      <sz val="9"/>
      <color indexed="81"/>
      <name val="Tahoma"/>
      <family val="2"/>
    </font>
    <font>
      <b/>
      <sz val="9"/>
      <color indexed="81"/>
      <name val="Tahoma"/>
      <family val="2"/>
    </font>
    <font>
      <sz val="11"/>
      <color rgb="FF000000"/>
      <name val="Calibri"/>
      <family val="2"/>
      <scheme val="minor"/>
    </font>
    <font>
      <b/>
      <sz val="16"/>
      <color theme="1"/>
      <name val="Calibri"/>
      <family val="2"/>
      <scheme val="minor"/>
    </font>
    <font>
      <sz val="10"/>
      <name val="Arial"/>
      <family val="2"/>
    </font>
    <font>
      <sz val="11"/>
      <name val="Arial"/>
      <family val="2"/>
    </font>
    <font>
      <sz val="11"/>
      <name val="Arial"/>
      <family val="2"/>
    </font>
    <font>
      <b/>
      <sz val="10"/>
      <color rgb="FF000000"/>
      <name val="Calibri"/>
      <family val="2"/>
      <scheme val="minor"/>
    </font>
    <font>
      <sz val="10"/>
      <color rgb="FF000000"/>
      <name val="Calibri"/>
      <family val="2"/>
      <scheme val="minor"/>
    </font>
    <font>
      <b/>
      <sz val="10"/>
      <color rgb="FFFFFFFF"/>
      <name val="Calibri"/>
      <family val="2"/>
      <scheme val="minor"/>
    </font>
    <font>
      <i/>
      <sz val="11"/>
      <color theme="1"/>
      <name val="Calibri"/>
      <family val="2"/>
      <scheme val="minor"/>
    </font>
    <font>
      <sz val="11"/>
      <color theme="1"/>
      <name val="Calibri"/>
      <family val="2"/>
      <scheme val="minor"/>
    </font>
    <font>
      <i/>
      <sz val="9"/>
      <color theme="1"/>
      <name val="Calibri"/>
      <family val="2"/>
      <scheme val="minor"/>
    </font>
    <font>
      <b/>
      <sz val="9"/>
      <color theme="1"/>
      <name val="Calibri"/>
      <family val="2"/>
      <scheme val="minor"/>
    </font>
  </fonts>
  <fills count="14">
    <fill>
      <patternFill patternType="none"/>
    </fill>
    <fill>
      <patternFill patternType="gray125"/>
    </fill>
    <fill>
      <patternFill patternType="solid">
        <fgColor rgb="FFC6E0B4"/>
        <bgColor indexed="64"/>
      </patternFill>
    </fill>
    <fill>
      <patternFill patternType="solid">
        <fgColor rgb="FFFFFFFF"/>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rgb="FF305496"/>
        <bgColor indexed="64"/>
      </patternFill>
    </fill>
    <fill>
      <patternFill patternType="solid">
        <fgColor rgb="FF8EA9DB"/>
        <bgColor indexed="64"/>
      </patternFill>
    </fill>
    <fill>
      <patternFill patternType="solid">
        <fgColor rgb="FFD9E1F2"/>
        <bgColor indexed="64"/>
      </patternFill>
    </fill>
    <fill>
      <patternFill patternType="solid">
        <fgColor rgb="FFFFC000"/>
        <bgColor indexed="64"/>
      </patternFill>
    </fill>
    <fill>
      <patternFill patternType="lightUp"/>
    </fill>
    <fill>
      <patternFill patternType="solid">
        <fgColor theme="7" tint="0.39997558519241921"/>
        <bgColor indexed="64"/>
      </patternFill>
    </fill>
  </fills>
  <borders count="4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style="medium">
        <color rgb="FF000000"/>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rgb="FF000000"/>
      </bottom>
      <diagonal/>
    </border>
    <border>
      <left style="medium">
        <color indexed="64"/>
      </left>
      <right style="medium">
        <color indexed="64"/>
      </right>
      <top/>
      <bottom/>
      <diagonal/>
    </border>
  </borders>
  <cellStyleXfs count="7">
    <xf numFmtId="0" fontId="0" fillId="0" borderId="0"/>
    <xf numFmtId="0" fontId="13" fillId="0" borderId="0"/>
    <xf numFmtId="0" fontId="14" fillId="0" borderId="0"/>
    <xf numFmtId="0" fontId="15" fillId="0" borderId="0"/>
    <xf numFmtId="0" fontId="15" fillId="0" borderId="0"/>
    <xf numFmtId="43" fontId="20" fillId="0" borderId="0" applyFont="0" applyFill="0" applyBorder="0" applyAlignment="0" applyProtection="0"/>
    <xf numFmtId="9" fontId="20" fillId="0" borderId="0" applyFont="0" applyFill="0" applyBorder="0" applyAlignment="0" applyProtection="0"/>
  </cellStyleXfs>
  <cellXfs count="152">
    <xf numFmtId="0" fontId="0" fillId="0" borderId="0" xfId="0"/>
    <xf numFmtId="0" fontId="3" fillId="0" borderId="0" xfId="0" applyFont="1" applyAlignment="1">
      <alignment horizontal="left" vertical="center" indent="5"/>
    </xf>
    <xf numFmtId="0" fontId="0" fillId="0" borderId="10" xfId="0" applyBorder="1"/>
    <xf numFmtId="0" fontId="6" fillId="2" borderId="10" xfId="0" applyFont="1" applyFill="1" applyBorder="1" applyAlignment="1">
      <alignment vertical="center" wrapText="1"/>
    </xf>
    <xf numFmtId="0" fontId="6" fillId="2" borderId="11" xfId="0" applyFont="1" applyFill="1" applyBorder="1" applyAlignment="1">
      <alignment vertical="center" wrapText="1"/>
    </xf>
    <xf numFmtId="0" fontId="6" fillId="3" borderId="14" xfId="0" applyFont="1" applyFill="1" applyBorder="1" applyAlignment="1">
      <alignment horizontal="center" vertical="center" wrapText="1"/>
    </xf>
    <xf numFmtId="0" fontId="6" fillId="2" borderId="17" xfId="0" applyFont="1" applyFill="1" applyBorder="1" applyAlignment="1">
      <alignment vertical="center" wrapText="1"/>
    </xf>
    <xf numFmtId="0" fontId="6" fillId="2" borderId="18" xfId="0" applyFont="1" applyFill="1" applyBorder="1" applyAlignment="1">
      <alignment vertical="center" wrapText="1"/>
    </xf>
    <xf numFmtId="0" fontId="6" fillId="2" borderId="13" xfId="0" applyFont="1" applyFill="1" applyBorder="1" applyAlignment="1">
      <alignment vertical="center" wrapText="1"/>
    </xf>
    <xf numFmtId="0" fontId="0" fillId="0" borderId="0" xfId="0" applyBorder="1"/>
    <xf numFmtId="0" fontId="0" fillId="0" borderId="0" xfId="0" applyAlignment="1">
      <alignment wrapText="1"/>
    </xf>
    <xf numFmtId="0" fontId="6" fillId="2" borderId="14" xfId="0" applyFont="1" applyFill="1" applyBorder="1" applyAlignment="1">
      <alignment vertical="center" wrapText="1"/>
    </xf>
    <xf numFmtId="0" fontId="7" fillId="3" borderId="14"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6" fillId="2" borderId="12" xfId="0" applyFont="1" applyFill="1" applyBorder="1" applyAlignment="1">
      <alignment vertical="center" wrapText="1"/>
    </xf>
    <xf numFmtId="0" fontId="6" fillId="2" borderId="19" xfId="0" applyFont="1" applyFill="1" applyBorder="1" applyAlignment="1">
      <alignment vertical="center" wrapText="1"/>
    </xf>
    <xf numFmtId="0" fontId="6" fillId="6" borderId="9" xfId="0" applyFont="1" applyFill="1" applyBorder="1" applyAlignment="1">
      <alignment vertical="center"/>
    </xf>
    <xf numFmtId="0" fontId="6" fillId="6" borderId="4" xfId="0" applyFont="1" applyFill="1" applyBorder="1" applyAlignment="1">
      <alignment vertical="center"/>
    </xf>
    <xf numFmtId="0" fontId="0" fillId="0" borderId="0" xfId="0" applyFill="1" applyBorder="1"/>
    <xf numFmtId="0" fontId="6" fillId="0" borderId="0" xfId="0" applyFont="1" applyFill="1" applyBorder="1" applyAlignment="1">
      <alignment vertical="center" wrapText="1"/>
    </xf>
    <xf numFmtId="0" fontId="4" fillId="0" borderId="0" xfId="0" applyFont="1" applyFill="1" applyBorder="1" applyAlignment="1">
      <alignment vertical="center"/>
    </xf>
    <xf numFmtId="0" fontId="0" fillId="0" borderId="26" xfId="0" applyBorder="1"/>
    <xf numFmtId="0" fontId="0" fillId="0" borderId="27" xfId="0" applyBorder="1"/>
    <xf numFmtId="0" fontId="0" fillId="0" borderId="21" xfId="0" applyBorder="1"/>
    <xf numFmtId="0" fontId="0" fillId="0" borderId="22" xfId="0" applyBorder="1"/>
    <xf numFmtId="0" fontId="4" fillId="0" borderId="0" xfId="0" applyFont="1" applyFill="1" applyBorder="1" applyAlignment="1">
      <alignment horizontal="center" vertical="center"/>
    </xf>
    <xf numFmtId="0" fontId="8" fillId="5" borderId="1" xfId="0" applyFont="1" applyFill="1" applyBorder="1" applyAlignment="1">
      <alignment horizontal="center" vertical="center"/>
    </xf>
    <xf numFmtId="0" fontId="4" fillId="5" borderId="34" xfId="0" applyFont="1" applyFill="1" applyBorder="1" applyAlignment="1">
      <alignment horizontal="center" vertical="center"/>
    </xf>
    <xf numFmtId="0" fontId="6" fillId="2" borderId="35" xfId="0" applyFont="1" applyFill="1" applyBorder="1" applyAlignment="1">
      <alignment vertical="center" wrapText="1"/>
    </xf>
    <xf numFmtId="0" fontId="4" fillId="5" borderId="35" xfId="0" applyFont="1" applyFill="1" applyBorder="1" applyAlignment="1">
      <alignment vertical="center"/>
    </xf>
    <xf numFmtId="0" fontId="6" fillId="2" borderId="36" xfId="0" applyFont="1" applyFill="1" applyBorder="1" applyAlignment="1">
      <alignment vertical="center" wrapText="1"/>
    </xf>
    <xf numFmtId="0" fontId="6" fillId="2" borderId="37" xfId="0" applyFont="1" applyFill="1" applyBorder="1" applyAlignment="1">
      <alignment vertical="center" wrapText="1"/>
    </xf>
    <xf numFmtId="0" fontId="6" fillId="2" borderId="38" xfId="0" applyFont="1" applyFill="1" applyBorder="1" applyAlignment="1">
      <alignment vertical="center" wrapText="1"/>
    </xf>
    <xf numFmtId="0" fontId="6" fillId="2" borderId="34" xfId="0" applyFont="1" applyFill="1" applyBorder="1" applyAlignment="1">
      <alignment vertical="center" wrapText="1"/>
    </xf>
    <xf numFmtId="0" fontId="0" fillId="0" borderId="21" xfId="0" applyBorder="1" applyAlignment="1">
      <alignment horizontal="center" vertical="center"/>
    </xf>
    <xf numFmtId="0" fontId="2" fillId="0" borderId="0" xfId="0" applyFont="1" applyBorder="1"/>
    <xf numFmtId="0" fontId="2" fillId="0" borderId="0" xfId="0" applyFont="1"/>
    <xf numFmtId="0" fontId="11" fillId="3" borderId="25" xfId="0" applyFont="1" applyFill="1" applyBorder="1" applyAlignment="1">
      <alignment horizontal="left" vertical="center"/>
    </xf>
    <xf numFmtId="0" fontId="0" fillId="0" borderId="29" xfId="0" applyFont="1" applyBorder="1" applyAlignment="1">
      <alignment horizontal="left" vertical="center"/>
    </xf>
    <xf numFmtId="0" fontId="11" fillId="3" borderId="29" xfId="0" applyFont="1" applyFill="1" applyBorder="1" applyAlignment="1">
      <alignment horizontal="left" vertical="center"/>
    </xf>
    <xf numFmtId="14" fontId="0" fillId="0" borderId="21" xfId="0" applyNumberFormat="1" applyFont="1" applyBorder="1" applyAlignment="1">
      <alignment horizontal="left" vertical="center"/>
    </xf>
    <xf numFmtId="0" fontId="11" fillId="0" borderId="29" xfId="0" applyFont="1" applyFill="1" applyBorder="1" applyAlignment="1">
      <alignment horizontal="left" vertical="center"/>
    </xf>
    <xf numFmtId="0" fontId="11" fillId="4" borderId="24" xfId="0" applyFont="1" applyFill="1" applyBorder="1" applyAlignment="1">
      <alignment vertical="center" wrapText="1"/>
    </xf>
    <xf numFmtId="0" fontId="11" fillId="4" borderId="28" xfId="0" applyFont="1" applyFill="1" applyBorder="1" applyAlignment="1">
      <alignment vertical="center" wrapText="1"/>
    </xf>
    <xf numFmtId="0" fontId="11" fillId="4" borderId="30" xfId="0" applyFont="1" applyFill="1" applyBorder="1" applyAlignment="1">
      <alignment vertical="center" wrapText="1"/>
    </xf>
    <xf numFmtId="0" fontId="12" fillId="0" borderId="0" xfId="0" applyFont="1"/>
    <xf numFmtId="0" fontId="6" fillId="2" borderId="18" xfId="0" applyFont="1" applyFill="1" applyBorder="1" applyAlignment="1">
      <alignment vertical="center" wrapText="1"/>
    </xf>
    <xf numFmtId="0" fontId="6" fillId="2" borderId="11" xfId="0" applyFont="1" applyFill="1" applyBorder="1" applyAlignment="1">
      <alignment vertical="center" wrapText="1"/>
    </xf>
    <xf numFmtId="0" fontId="6" fillId="6" borderId="9" xfId="0" applyFont="1" applyFill="1" applyBorder="1" applyAlignment="1">
      <alignment vertical="center"/>
    </xf>
    <xf numFmtId="0" fontId="6" fillId="6" borderId="4" xfId="0" applyFont="1" applyFill="1" applyBorder="1" applyAlignment="1">
      <alignment vertical="center"/>
    </xf>
    <xf numFmtId="0" fontId="6" fillId="2" borderId="13" xfId="0" applyFont="1" applyFill="1" applyBorder="1" applyAlignment="1">
      <alignment vertical="center" wrapText="1"/>
    </xf>
    <xf numFmtId="166" fontId="0" fillId="0" borderId="0" xfId="0" applyNumberFormat="1"/>
    <xf numFmtId="0" fontId="16" fillId="0" borderId="0" xfId="0" applyFont="1"/>
    <xf numFmtId="168" fontId="16" fillId="10" borderId="6" xfId="0" applyNumberFormat="1" applyFont="1" applyFill="1" applyBorder="1" applyAlignment="1">
      <alignment horizontal="right" vertical="center"/>
    </xf>
    <xf numFmtId="168" fontId="16" fillId="10" borderId="4" xfId="0" applyNumberFormat="1" applyFont="1" applyFill="1" applyBorder="1" applyAlignment="1">
      <alignment horizontal="right" vertical="center"/>
    </xf>
    <xf numFmtId="168" fontId="16" fillId="10" borderId="9" xfId="0" applyNumberFormat="1" applyFont="1" applyFill="1" applyBorder="1" applyAlignment="1">
      <alignment horizontal="right" vertical="center"/>
    </xf>
    <xf numFmtId="0" fontId="17" fillId="10" borderId="6" xfId="0" applyFont="1" applyFill="1" applyBorder="1" applyAlignment="1">
      <alignment vertical="center" wrapText="1"/>
    </xf>
    <xf numFmtId="3" fontId="16" fillId="10" borderId="6" xfId="0" applyNumberFormat="1" applyFont="1" applyFill="1" applyBorder="1" applyAlignment="1">
      <alignment vertical="center"/>
    </xf>
    <xf numFmtId="4" fontId="16" fillId="10" borderId="4" xfId="0" applyNumberFormat="1" applyFont="1" applyFill="1" applyBorder="1" applyAlignment="1">
      <alignment horizontal="right" vertical="center"/>
    </xf>
    <xf numFmtId="0" fontId="17" fillId="7" borderId="6" xfId="0" applyFont="1" applyFill="1" applyBorder="1" applyAlignment="1">
      <alignment vertical="center" wrapText="1"/>
    </xf>
    <xf numFmtId="3" fontId="17" fillId="7" borderId="6" xfId="0" applyNumberFormat="1" applyFont="1" applyFill="1" applyBorder="1" applyAlignment="1">
      <alignment horizontal="center" vertical="center"/>
    </xf>
    <xf numFmtId="3" fontId="17" fillId="7" borderId="4" xfId="0" applyNumberFormat="1" applyFont="1" applyFill="1" applyBorder="1" applyAlignment="1">
      <alignment horizontal="center" vertical="center"/>
    </xf>
    <xf numFmtId="3" fontId="17" fillId="7" borderId="9" xfId="0" applyNumberFormat="1" applyFont="1" applyFill="1" applyBorder="1" applyAlignment="1">
      <alignment horizontal="center" vertical="center"/>
    </xf>
    <xf numFmtId="0" fontId="18" fillId="8" borderId="9" xfId="0" applyFont="1" applyFill="1" applyBorder="1" applyAlignment="1">
      <alignment horizontal="center" vertical="center"/>
    </xf>
    <xf numFmtId="0" fontId="4" fillId="5" borderId="34" xfId="0" applyFont="1" applyFill="1" applyBorder="1" applyAlignment="1">
      <alignment horizontal="center" vertical="center" wrapText="1"/>
    </xf>
    <xf numFmtId="0" fontId="17" fillId="0" borderId="6" xfId="0" applyFont="1" applyFill="1" applyBorder="1" applyAlignment="1">
      <alignment vertical="center"/>
    </xf>
    <xf numFmtId="168" fontId="17" fillId="0" borderId="6" xfId="0" applyNumberFormat="1" applyFont="1" applyFill="1" applyBorder="1" applyAlignment="1">
      <alignment horizontal="right" vertical="center"/>
    </xf>
    <xf numFmtId="3" fontId="17" fillId="0" borderId="4" xfId="0" applyNumberFormat="1" applyFont="1" applyFill="1" applyBorder="1" applyAlignment="1">
      <alignment horizontal="right" vertical="center"/>
    </xf>
    <xf numFmtId="1" fontId="17" fillId="0" borderId="9" xfId="0" applyNumberFormat="1" applyFont="1" applyFill="1" applyBorder="1" applyAlignment="1">
      <alignment horizontal="right" vertical="center"/>
    </xf>
    <xf numFmtId="0" fontId="17" fillId="0" borderId="6" xfId="0" applyFont="1" applyFill="1" applyBorder="1" applyAlignment="1">
      <alignment horizontal="right" vertical="center"/>
    </xf>
    <xf numFmtId="0" fontId="17" fillId="0" borderId="4" xfId="0" applyFont="1" applyFill="1" applyBorder="1" applyAlignment="1">
      <alignment horizontal="right" vertical="center"/>
    </xf>
    <xf numFmtId="0" fontId="17" fillId="0" borderId="9" xfId="0" applyFont="1" applyFill="1" applyBorder="1" applyAlignment="1">
      <alignment horizontal="right" vertical="center"/>
    </xf>
    <xf numFmtId="166" fontId="17" fillId="0" borderId="6" xfId="0" applyNumberFormat="1" applyFont="1" applyFill="1" applyBorder="1" applyAlignment="1">
      <alignment horizontal="right" vertical="center"/>
    </xf>
    <xf numFmtId="166" fontId="17" fillId="0" borderId="4" xfId="0" applyNumberFormat="1" applyFont="1" applyFill="1" applyBorder="1" applyAlignment="1">
      <alignment horizontal="right" vertical="center"/>
    </xf>
    <xf numFmtId="166" fontId="17" fillId="0" borderId="9" xfId="0" applyNumberFormat="1" applyFont="1" applyFill="1" applyBorder="1" applyAlignment="1">
      <alignment horizontal="right" vertical="center"/>
    </xf>
    <xf numFmtId="3" fontId="17" fillId="0" borderId="6" xfId="0" applyNumberFormat="1" applyFont="1" applyFill="1" applyBorder="1" applyAlignment="1">
      <alignment vertical="center"/>
    </xf>
    <xf numFmtId="4" fontId="17" fillId="0" borderId="6" xfId="0" applyNumberFormat="1" applyFont="1" applyFill="1" applyBorder="1" applyAlignment="1">
      <alignment horizontal="right" vertical="center"/>
    </xf>
    <xf numFmtId="3" fontId="17" fillId="0" borderId="9" xfId="0" applyNumberFormat="1" applyFont="1" applyFill="1" applyBorder="1" applyAlignment="1">
      <alignment horizontal="right" vertical="center"/>
    </xf>
    <xf numFmtId="3" fontId="17" fillId="0" borderId="6" xfId="0" applyNumberFormat="1" applyFont="1" applyFill="1" applyBorder="1" applyAlignment="1">
      <alignment horizontal="right" vertical="center"/>
    </xf>
    <xf numFmtId="0" fontId="16" fillId="10" borderId="6" xfId="0" applyFont="1" applyFill="1" applyBorder="1" applyAlignment="1">
      <alignment vertical="center" wrapText="1"/>
    </xf>
    <xf numFmtId="0" fontId="16" fillId="10" borderId="6" xfId="0" applyFont="1" applyFill="1" applyBorder="1" applyAlignment="1">
      <alignment vertical="center"/>
    </xf>
    <xf numFmtId="4" fontId="16" fillId="10" borderId="5" xfId="0" applyNumberFormat="1" applyFont="1" applyFill="1" applyBorder="1" applyAlignment="1">
      <alignment horizontal="right" vertical="center"/>
    </xf>
    <xf numFmtId="3" fontId="17" fillId="0" borderId="5" xfId="0" applyNumberFormat="1" applyFont="1" applyFill="1" applyBorder="1" applyAlignment="1">
      <alignment horizontal="right" vertical="center"/>
    </xf>
    <xf numFmtId="3" fontId="17" fillId="7" borderId="5" xfId="0" applyNumberFormat="1" applyFont="1" applyFill="1" applyBorder="1" applyAlignment="1">
      <alignment horizontal="center" vertical="center"/>
    </xf>
    <xf numFmtId="168" fontId="16" fillId="10" borderId="5" xfId="0" applyNumberFormat="1" applyFont="1" applyFill="1" applyBorder="1" applyAlignment="1">
      <alignment horizontal="right" vertical="center"/>
    </xf>
    <xf numFmtId="0" fontId="17" fillId="0" borderId="5" xfId="0" applyFont="1" applyFill="1" applyBorder="1" applyAlignment="1">
      <alignment horizontal="right" vertical="center"/>
    </xf>
    <xf numFmtId="166" fontId="17" fillId="0" borderId="5" xfId="0" applyNumberFormat="1" applyFont="1" applyFill="1" applyBorder="1" applyAlignment="1">
      <alignment horizontal="right" vertical="center"/>
    </xf>
    <xf numFmtId="0" fontId="18" fillId="8" borderId="6" xfId="0" applyFont="1" applyFill="1" applyBorder="1" applyAlignment="1">
      <alignment horizontal="center" vertical="center"/>
    </xf>
    <xf numFmtId="0" fontId="0" fillId="0" borderId="39" xfId="0" applyBorder="1" applyAlignment="1">
      <alignment horizontal="center" vertical="center" wrapText="1"/>
    </xf>
    <xf numFmtId="0" fontId="0" fillId="0" borderId="39" xfId="0" applyBorder="1" applyAlignment="1">
      <alignment horizontal="center" vertical="center"/>
    </xf>
    <xf numFmtId="3" fontId="19" fillId="0" borderId="39" xfId="0" applyNumberFormat="1" applyFont="1" applyFill="1" applyBorder="1"/>
    <xf numFmtId="0" fontId="0" fillId="0" borderId="39" xfId="0" applyBorder="1" applyAlignment="1">
      <alignment horizontal="center"/>
    </xf>
    <xf numFmtId="3" fontId="0" fillId="0" borderId="39" xfId="0" applyNumberFormat="1" applyBorder="1"/>
    <xf numFmtId="0" fontId="0" fillId="0" borderId="39" xfId="0" applyBorder="1"/>
    <xf numFmtId="0" fontId="0" fillId="6" borderId="39" xfId="0" applyFill="1" applyBorder="1" applyAlignment="1">
      <alignment horizontal="center" vertical="center"/>
    </xf>
    <xf numFmtId="0" fontId="17" fillId="6" borderId="5" xfId="0" applyFont="1" applyFill="1" applyBorder="1" applyAlignment="1">
      <alignment vertical="center"/>
    </xf>
    <xf numFmtId="0" fontId="16" fillId="9" borderId="5" xfId="0" applyFont="1" applyFill="1" applyBorder="1" applyAlignment="1">
      <alignment vertical="center"/>
    </xf>
    <xf numFmtId="0" fontId="12" fillId="11" borderId="2" xfId="0" applyFont="1" applyFill="1" applyBorder="1" applyAlignment="1">
      <alignment horizontal="center" vertical="center" textRotation="90"/>
    </xf>
    <xf numFmtId="0" fontId="12" fillId="11" borderId="42" xfId="0" applyFont="1" applyFill="1" applyBorder="1" applyAlignment="1">
      <alignment horizontal="center" vertical="center" textRotation="90"/>
    </xf>
    <xf numFmtId="0" fontId="12" fillId="11" borderId="3" xfId="0" applyFont="1" applyFill="1" applyBorder="1" applyAlignment="1">
      <alignment horizontal="center" vertical="center" textRotation="90"/>
    </xf>
    <xf numFmtId="0" fontId="18" fillId="8" borderId="40" xfId="0" applyFont="1" applyFill="1" applyBorder="1" applyAlignment="1">
      <alignment vertical="center"/>
    </xf>
    <xf numFmtId="0" fontId="18" fillId="8" borderId="41" xfId="0" applyFont="1" applyFill="1" applyBorder="1" applyAlignment="1">
      <alignment vertical="center"/>
    </xf>
    <xf numFmtId="0" fontId="18" fillId="8" borderId="2" xfId="0" applyFont="1" applyFill="1" applyBorder="1" applyAlignment="1">
      <alignment vertical="center"/>
    </xf>
    <xf numFmtId="0" fontId="18" fillId="8" borderId="8" xfId="0" applyFont="1" applyFill="1" applyBorder="1" applyAlignment="1">
      <alignment vertical="center"/>
    </xf>
    <xf numFmtId="0" fontId="18" fillId="8" borderId="9" xfId="0" applyFont="1" applyFill="1" applyBorder="1" applyAlignment="1">
      <alignment horizontal="center" vertical="center"/>
    </xf>
    <xf numFmtId="0" fontId="18" fillId="8" borderId="5" xfId="0" applyFont="1" applyFill="1" applyBorder="1" applyAlignment="1">
      <alignment horizontal="center" vertical="center"/>
    </xf>
    <xf numFmtId="0" fontId="16" fillId="9" borderId="23" xfId="0" applyFont="1" applyFill="1" applyBorder="1" applyAlignment="1">
      <alignment vertical="center"/>
    </xf>
    <xf numFmtId="0" fontId="16" fillId="9" borderId="7" xfId="0" applyFont="1" applyFill="1" applyBorder="1" applyAlignment="1">
      <alignment vertical="center"/>
    </xf>
    <xf numFmtId="3" fontId="17" fillId="6" borderId="5" xfId="0" applyNumberFormat="1" applyFont="1" applyFill="1" applyBorder="1" applyAlignment="1">
      <alignment vertical="center"/>
    </xf>
    <xf numFmtId="0" fontId="5" fillId="0" borderId="29" xfId="0" applyFont="1" applyBorder="1" applyAlignment="1">
      <alignment vertical="center" wrapText="1"/>
    </xf>
    <xf numFmtId="0" fontId="5" fillId="0" borderId="21" xfId="0" applyFont="1" applyBorder="1" applyAlignment="1">
      <alignment vertical="center" wrapText="1"/>
    </xf>
    <xf numFmtId="0" fontId="5" fillId="0" borderId="22" xfId="0" applyFont="1" applyBorder="1" applyAlignment="1">
      <alignment vertical="center" wrapText="1"/>
    </xf>
    <xf numFmtId="0" fontId="6" fillId="5" borderId="20"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4" fillId="0" borderId="31" xfId="0" applyFont="1" applyBorder="1" applyAlignment="1">
      <alignment vertical="center" wrapText="1"/>
    </xf>
    <xf numFmtId="0" fontId="4" fillId="0" borderId="32" xfId="0" applyFont="1" applyBorder="1" applyAlignment="1">
      <alignment vertical="center" wrapText="1"/>
    </xf>
    <xf numFmtId="0" fontId="4" fillId="0" borderId="33" xfId="0" applyFont="1" applyBorder="1" applyAlignment="1">
      <alignment vertical="center" wrapText="1"/>
    </xf>
    <xf numFmtId="0" fontId="7" fillId="5" borderId="14" xfId="0" applyFont="1" applyFill="1" applyBorder="1" applyAlignment="1">
      <alignment horizontal="center" vertical="center" wrapText="1"/>
    </xf>
    <xf numFmtId="0" fontId="7" fillId="5" borderId="16" xfId="0" applyFont="1" applyFill="1" applyBorder="1" applyAlignment="1">
      <alignment horizontal="center" vertical="center" wrapText="1"/>
    </xf>
    <xf numFmtId="0" fontId="21" fillId="0" borderId="21" xfId="0" applyFont="1" applyBorder="1" applyAlignment="1">
      <alignment vertical="center" wrapText="1"/>
    </xf>
    <xf numFmtId="0" fontId="21" fillId="0" borderId="22" xfId="0" applyFont="1" applyBorder="1" applyAlignment="1">
      <alignment vertical="center" wrapText="1"/>
    </xf>
    <xf numFmtId="3" fontId="0" fillId="6" borderId="39" xfId="0" applyNumberFormat="1" applyFill="1" applyBorder="1"/>
    <xf numFmtId="166" fontId="0" fillId="0" borderId="39" xfId="0" applyNumberFormat="1" applyBorder="1"/>
    <xf numFmtId="166" fontId="0" fillId="0" borderId="0" xfId="0" applyNumberFormat="1" applyBorder="1" applyAlignment="1">
      <alignment horizontal="center" vertical="center" wrapText="1"/>
    </xf>
    <xf numFmtId="0" fontId="0" fillId="0" borderId="39" xfId="0" applyFill="1" applyBorder="1" applyAlignment="1">
      <alignment horizontal="center" vertical="center" wrapText="1"/>
    </xf>
    <xf numFmtId="166" fontId="0" fillId="0" borderId="39" xfId="0" applyNumberFormat="1" applyBorder="1" applyAlignment="1">
      <alignment horizontal="center" vertical="center" wrapText="1"/>
    </xf>
    <xf numFmtId="0" fontId="0" fillId="0" borderId="39" xfId="0" applyBorder="1" applyAlignment="1">
      <alignment horizontal="center" vertical="center"/>
    </xf>
    <xf numFmtId="0" fontId="4" fillId="5" borderId="13" xfId="0" applyFont="1" applyFill="1" applyBorder="1" applyAlignment="1">
      <alignment horizontal="center" vertical="center" wrapText="1"/>
    </xf>
    <xf numFmtId="0" fontId="4" fillId="5" borderId="36"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5" borderId="1" xfId="0" applyFont="1" applyFill="1" applyBorder="1" applyAlignment="1">
      <alignment horizontal="center" vertical="center"/>
    </xf>
    <xf numFmtId="2" fontId="0" fillId="0" borderId="1" xfId="0" applyNumberFormat="1" applyFont="1" applyBorder="1"/>
    <xf numFmtId="0" fontId="4" fillId="7" borderId="1" xfId="0" applyFont="1" applyFill="1" applyBorder="1" applyAlignment="1">
      <alignment vertical="center"/>
    </xf>
    <xf numFmtId="2" fontId="0" fillId="0" borderId="1" xfId="0" applyNumberFormat="1" applyBorder="1"/>
    <xf numFmtId="2" fontId="0" fillId="0" borderId="1" xfId="0" applyNumberFormat="1" applyFont="1" applyBorder="1" applyAlignment="1">
      <alignment horizontal="center" vertical="center"/>
    </xf>
    <xf numFmtId="2" fontId="0" fillId="0" borderId="1" xfId="0" applyNumberFormat="1" applyBorder="1" applyAlignment="1">
      <alignment horizontal="center" vertical="center"/>
    </xf>
    <xf numFmtId="0" fontId="0" fillId="0" borderId="0" xfId="0" applyBorder="1" applyAlignment="1">
      <alignment horizontal="center" vertical="center"/>
    </xf>
    <xf numFmtId="166" fontId="0" fillId="6" borderId="39" xfId="0" applyNumberFormat="1" applyFill="1" applyBorder="1"/>
    <xf numFmtId="173" fontId="0" fillId="0" borderId="0" xfId="5" applyNumberFormat="1" applyFont="1"/>
    <xf numFmtId="4" fontId="17" fillId="0" borderId="4" xfId="0" applyNumberFormat="1" applyFont="1" applyFill="1" applyBorder="1" applyAlignment="1">
      <alignment horizontal="right" vertical="center"/>
    </xf>
    <xf numFmtId="183" fontId="17" fillId="0" borderId="9" xfId="0" applyNumberFormat="1" applyFont="1" applyFill="1" applyBorder="1" applyAlignment="1">
      <alignment horizontal="right" vertical="center"/>
    </xf>
    <xf numFmtId="1" fontId="17" fillId="0" borderId="6" xfId="0" applyNumberFormat="1" applyFont="1" applyFill="1" applyBorder="1" applyAlignment="1">
      <alignment horizontal="right" vertical="center"/>
    </xf>
    <xf numFmtId="184" fontId="0" fillId="0" borderId="0" xfId="6" applyNumberFormat="1" applyFont="1"/>
    <xf numFmtId="0" fontId="0" fillId="0" borderId="29" xfId="0" applyFont="1" applyBorder="1" applyAlignment="1">
      <alignment horizontal="left" vertical="center" wrapText="1"/>
    </xf>
    <xf numFmtId="0" fontId="0" fillId="0" borderId="21" xfId="0" applyFont="1" applyBorder="1" applyAlignment="1">
      <alignment horizontal="left" vertical="center" wrapText="1"/>
    </xf>
    <xf numFmtId="0" fontId="0" fillId="0" borderId="22" xfId="0" applyFont="1" applyBorder="1" applyAlignment="1">
      <alignment horizontal="left" vertical="center" wrapText="1"/>
    </xf>
    <xf numFmtId="0" fontId="0" fillId="12" borderId="39" xfId="0" applyFill="1" applyBorder="1"/>
    <xf numFmtId="3" fontId="0" fillId="5" borderId="39" xfId="0" applyNumberFormat="1" applyFill="1" applyBorder="1"/>
    <xf numFmtId="3" fontId="0" fillId="13" borderId="39" xfId="0" applyNumberFormat="1" applyFill="1" applyBorder="1"/>
    <xf numFmtId="4" fontId="0" fillId="5" borderId="39" xfId="0" applyNumberFormat="1" applyFill="1" applyBorder="1"/>
    <xf numFmtId="3" fontId="17" fillId="0" borderId="6" xfId="0" applyNumberFormat="1" applyFont="1" applyFill="1" applyBorder="1" applyAlignment="1">
      <alignment vertical="center" wrapText="1"/>
    </xf>
  </cellXfs>
  <cellStyles count="7">
    <cellStyle name="Milliers" xfId="5" builtinId="3"/>
    <cellStyle name="Normal" xfId="0" builtinId="0"/>
    <cellStyle name="Normal 2" xfId="4" xr:uid="{00000000-0005-0000-0000-000000000000}"/>
    <cellStyle name="Pourcentage" xfId="6" builtinId="5"/>
    <cellStyle name="Standard 2" xfId="1" xr:uid="{00000000-0005-0000-0000-000002000000}"/>
    <cellStyle name="Standard 3" xfId="3" xr:uid="{00000000-0005-0000-0000-000003000000}"/>
    <cellStyle name="Standard 4" xfId="2" xr:uid="{00000000-0005-0000-0000-000004000000}"/>
  </cellStyles>
  <dxfs count="0"/>
  <tableStyles count="0" defaultTableStyle="TableStyleMedium2" defaultPivotStyle="PivotStyleLight16"/>
  <colors>
    <mruColors>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[New estimate - Value reported] -  NH3</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1"/>
          <c:order val="0"/>
          <c:tx>
            <c:strRef>
              <c:f>'calculation details 3Da1'!$F$3</c:f>
              <c:strCache>
                <c:ptCount val="1"/>
                <c:pt idx="0">
                  <c:v>[New estimate - Value reported]</c:v>
                </c:pt>
              </c:strCache>
            </c:strRef>
          </c:tx>
          <c:spPr>
            <a:ln w="28575" cap="rnd">
              <a:solidFill>
                <a:schemeClr val="accent2"/>
              </a:solidFill>
              <a:round/>
            </a:ln>
            <a:effectLst/>
          </c:spPr>
          <c:marker>
            <c:symbol val="none"/>
          </c:marker>
          <c:cat>
            <c:numRef>
              <c:f>'calculation details 3Da1'!$A$4:$A$30</c:f>
              <c:numCache>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Cache>
            </c:numRef>
          </c:cat>
          <c:val>
            <c:numRef>
              <c:f>'calculation details 3Da1'!$F$4:$F$30</c:f>
              <c:numCache>
                <c:formatCode>0.000</c:formatCode>
                <c:ptCount val="27"/>
                <c:pt idx="0">
                  <c:v>1.8049999999999999</c:v>
                </c:pt>
                <c:pt idx="1">
                  <c:v>1.8049999999999999</c:v>
                </c:pt>
                <c:pt idx="2">
                  <c:v>1.8049999999999999</c:v>
                </c:pt>
                <c:pt idx="3">
                  <c:v>1.8049999999999999</c:v>
                </c:pt>
                <c:pt idx="4">
                  <c:v>1.8049999999999999</c:v>
                </c:pt>
                <c:pt idx="5">
                  <c:v>-1.1191000000000002</c:v>
                </c:pt>
                <c:pt idx="6">
                  <c:v>1.5662499999999999</c:v>
                </c:pt>
                <c:pt idx="7">
                  <c:v>1.3274999999999999</c:v>
                </c:pt>
                <c:pt idx="8">
                  <c:v>1.0887500000000001</c:v>
                </c:pt>
                <c:pt idx="9">
                  <c:v>-0.52700000000000002</c:v>
                </c:pt>
                <c:pt idx="10">
                  <c:v>-1.0198999999999998</c:v>
                </c:pt>
                <c:pt idx="11">
                  <c:v>-0.97340000000000004</c:v>
                </c:pt>
                <c:pt idx="12">
                  <c:v>-1.1935</c:v>
                </c:pt>
                <c:pt idx="13">
                  <c:v>-1.3082000000000003</c:v>
                </c:pt>
                <c:pt idx="14">
                  <c:v>-1.9220000000000002</c:v>
                </c:pt>
                <c:pt idx="15">
                  <c:v>-1.6802000000000001</c:v>
                </c:pt>
                <c:pt idx="16">
                  <c:v>-2.1111</c:v>
                </c:pt>
                <c:pt idx="17">
                  <c:v>-1.7081</c:v>
                </c:pt>
                <c:pt idx="18">
                  <c:v>-2.8922999999999996</c:v>
                </c:pt>
                <c:pt idx="19">
                  <c:v>-1.7732000000000006</c:v>
                </c:pt>
                <c:pt idx="20">
                  <c:v>-1.37815</c:v>
                </c:pt>
                <c:pt idx="21">
                  <c:v>-0.5192810000000001</c:v>
                </c:pt>
                <c:pt idx="22">
                  <c:v>-0.67595500000000031</c:v>
                </c:pt>
                <c:pt idx="23">
                  <c:v>-0.74598399999999998</c:v>
                </c:pt>
                <c:pt idx="24">
                  <c:v>-0.86031200000000041</c:v>
                </c:pt>
                <c:pt idx="25">
                  <c:v>1.3280350000000001</c:v>
                </c:pt>
                <c:pt idx="26">
                  <c:v>1.3831500000000001</c:v>
                </c:pt>
              </c:numCache>
            </c:numRef>
          </c:val>
          <c:smooth val="0"/>
          <c:extLst>
            <c:ext xmlns:c16="http://schemas.microsoft.com/office/drawing/2014/chart" uri="{C3380CC4-5D6E-409C-BE32-E72D297353CC}">
              <c16:uniqueId val="{00000001-A195-485E-98B2-E3695F0BCC58}"/>
            </c:ext>
          </c:extLst>
        </c:ser>
        <c:dLbls>
          <c:showLegendKey val="0"/>
          <c:showVal val="0"/>
          <c:showCatName val="0"/>
          <c:showSerName val="0"/>
          <c:showPercent val="0"/>
          <c:showBubbleSize val="0"/>
        </c:dLbls>
        <c:smooth val="0"/>
        <c:axId val="483234480"/>
        <c:axId val="483236448"/>
      </c:lineChart>
      <c:catAx>
        <c:axId val="483234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83236448"/>
        <c:crosses val="autoZero"/>
        <c:auto val="1"/>
        <c:lblAlgn val="ctr"/>
        <c:lblOffset val="100"/>
        <c:noMultiLvlLbl val="0"/>
      </c:catAx>
      <c:valAx>
        <c:axId val="483236448"/>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832344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New estimate - Value reported - NOX</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lineChart>
        <c:grouping val="standard"/>
        <c:varyColors val="0"/>
        <c:ser>
          <c:idx val="1"/>
          <c:order val="0"/>
          <c:tx>
            <c:strRef>
              <c:f>'calculation details 3Da1'!$I$3</c:f>
              <c:strCache>
                <c:ptCount val="1"/>
                <c:pt idx="0">
                  <c:v>New estimate - Value reported</c:v>
                </c:pt>
              </c:strCache>
            </c:strRef>
          </c:tx>
          <c:spPr>
            <a:ln w="28575" cap="rnd">
              <a:solidFill>
                <a:schemeClr val="accent2"/>
              </a:solidFill>
              <a:round/>
            </a:ln>
            <a:effectLst/>
          </c:spPr>
          <c:marker>
            <c:symbol val="none"/>
          </c:marker>
          <c:cat>
            <c:numRef>
              <c:f>'calculation details 3Da1'!$A$4:$A$30</c:f>
              <c:numCache>
                <c:formatCode>General</c:formatCode>
                <c:ptCount val="27"/>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numCache>
            </c:numRef>
          </c:cat>
          <c:val>
            <c:numRef>
              <c:f>'calculation details 3Da1'!$I$4:$I$30</c:f>
              <c:numCache>
                <c:formatCode>0.000</c:formatCode>
                <c:ptCount val="27"/>
                <c:pt idx="0">
                  <c:v>1.444</c:v>
                </c:pt>
                <c:pt idx="1">
                  <c:v>1.444</c:v>
                </c:pt>
                <c:pt idx="2">
                  <c:v>1.444</c:v>
                </c:pt>
                <c:pt idx="3">
                  <c:v>1.444</c:v>
                </c:pt>
                <c:pt idx="4">
                  <c:v>1.444</c:v>
                </c:pt>
                <c:pt idx="5">
                  <c:v>0.50539999999999996</c:v>
                </c:pt>
                <c:pt idx="6">
                  <c:v>1.2529999999999999</c:v>
                </c:pt>
                <c:pt idx="7">
                  <c:v>1.0620000000000001</c:v>
                </c:pt>
                <c:pt idx="8">
                  <c:v>0.871</c:v>
                </c:pt>
                <c:pt idx="9">
                  <c:v>0.23800000000000004</c:v>
                </c:pt>
                <c:pt idx="10">
                  <c:v>0.46060000000000012</c:v>
                </c:pt>
                <c:pt idx="11">
                  <c:v>0.4396000000000001</c:v>
                </c:pt>
                <c:pt idx="12">
                  <c:v>0.53900000000000015</c:v>
                </c:pt>
                <c:pt idx="13">
                  <c:v>0.59079999999999999</c:v>
                </c:pt>
                <c:pt idx="14">
                  <c:v>0.8680000000000001</c:v>
                </c:pt>
                <c:pt idx="15">
                  <c:v>0.75880000000000014</c:v>
                </c:pt>
                <c:pt idx="16">
                  <c:v>0.95340000000000047</c:v>
                </c:pt>
                <c:pt idx="17">
                  <c:v>0.77140000000000031</c:v>
                </c:pt>
                <c:pt idx="18">
                  <c:v>1.3062000000000005</c:v>
                </c:pt>
                <c:pt idx="19">
                  <c:v>0.80079999999999973</c:v>
                </c:pt>
                <c:pt idx="20">
                  <c:v>0.17787999999999993</c:v>
                </c:pt>
                <c:pt idx="21">
                  <c:v>0.234514</c:v>
                </c:pt>
                <c:pt idx="22">
                  <c:v>0.30527000000000004</c:v>
                </c:pt>
                <c:pt idx="23">
                  <c:v>0.33689599999999997</c:v>
                </c:pt>
                <c:pt idx="24">
                  <c:v>0.38852799999999998</c:v>
                </c:pt>
                <c:pt idx="25">
                  <c:v>1.0624279999999999</c:v>
                </c:pt>
                <c:pt idx="26">
                  <c:v>1.1065199999999999</c:v>
                </c:pt>
              </c:numCache>
            </c:numRef>
          </c:val>
          <c:smooth val="0"/>
          <c:extLst>
            <c:ext xmlns:c16="http://schemas.microsoft.com/office/drawing/2014/chart" uri="{C3380CC4-5D6E-409C-BE32-E72D297353CC}">
              <c16:uniqueId val="{00000000-F7A9-4419-A6DA-2F71D9CB1EA8}"/>
            </c:ext>
          </c:extLst>
        </c:ser>
        <c:dLbls>
          <c:showLegendKey val="0"/>
          <c:showVal val="0"/>
          <c:showCatName val="0"/>
          <c:showSerName val="0"/>
          <c:showPercent val="0"/>
          <c:showBubbleSize val="0"/>
        </c:dLbls>
        <c:smooth val="0"/>
        <c:axId val="483234480"/>
        <c:axId val="483236448"/>
      </c:lineChart>
      <c:catAx>
        <c:axId val="483234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83236448"/>
        <c:crosses val="autoZero"/>
        <c:auto val="1"/>
        <c:lblAlgn val="ctr"/>
        <c:lblOffset val="100"/>
        <c:noMultiLvlLbl val="0"/>
      </c:catAx>
      <c:valAx>
        <c:axId val="483236448"/>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832344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771920</xdr:colOff>
      <xdr:row>32</xdr:row>
      <xdr:rowOff>75009</xdr:rowOff>
    </xdr:from>
    <xdr:to>
      <xdr:col>8</xdr:col>
      <xdr:colOff>1190625</xdr:colOff>
      <xdr:row>54</xdr:row>
      <xdr:rowOff>35719</xdr:rowOff>
    </xdr:to>
    <xdr:graphicFrame macro="">
      <xdr:nvGraphicFramePr>
        <xdr:cNvPr id="2" name="Graphique 1">
          <a:extLst>
            <a:ext uri="{FF2B5EF4-FFF2-40B4-BE49-F238E27FC236}">
              <a16:creationId xmlns:a16="http://schemas.microsoft.com/office/drawing/2014/main" id="{B70F941B-49D8-477D-B8E9-FB57BF4B2F1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734785</xdr:colOff>
      <xdr:row>32</xdr:row>
      <xdr:rowOff>13607</xdr:rowOff>
    </xdr:from>
    <xdr:to>
      <xdr:col>23</xdr:col>
      <xdr:colOff>200990</xdr:colOff>
      <xdr:row>53</xdr:row>
      <xdr:rowOff>164817</xdr:rowOff>
    </xdr:to>
    <xdr:graphicFrame macro="">
      <xdr:nvGraphicFramePr>
        <xdr:cNvPr id="3" name="Graphique 2">
          <a:extLst>
            <a:ext uri="{FF2B5EF4-FFF2-40B4-BE49-F238E27FC236}">
              <a16:creationId xmlns:a16="http://schemas.microsoft.com/office/drawing/2014/main" id="{9CBA12D0-856D-438B-9D83-5537CF28D3E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B10"/>
  <sheetViews>
    <sheetView workbookViewId="0">
      <selection activeCell="B15" sqref="B15"/>
    </sheetView>
  </sheetViews>
  <sheetFormatPr baseColWidth="10" defaultColWidth="11.5703125" defaultRowHeight="15" x14ac:dyDescent="0.25"/>
  <cols>
    <col min="2" max="2" width="96.28515625" customWidth="1"/>
  </cols>
  <sheetData>
    <row r="2" spans="2:2" ht="30" x14ac:dyDescent="0.25">
      <c r="B2" s="10" t="s">
        <v>21</v>
      </c>
    </row>
    <row r="3" spans="2:2" ht="60" x14ac:dyDescent="0.25">
      <c r="B3" s="10" t="s">
        <v>0</v>
      </c>
    </row>
    <row r="4" spans="2:2" x14ac:dyDescent="0.25">
      <c r="B4" s="10" t="s">
        <v>12</v>
      </c>
    </row>
    <row r="5" spans="2:2" ht="30" x14ac:dyDescent="0.25">
      <c r="B5" s="10" t="s">
        <v>13</v>
      </c>
    </row>
    <row r="10" spans="2:2" x14ac:dyDescent="0.25">
      <c r="B10" t="s">
        <v>10</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B1:M54"/>
  <sheetViews>
    <sheetView tabSelected="1" zoomScale="70" zoomScaleNormal="70" workbookViewId="0">
      <selection activeCell="M24" sqref="M24"/>
    </sheetView>
  </sheetViews>
  <sheetFormatPr baseColWidth="10" defaultColWidth="11.5703125" defaultRowHeight="15" x14ac:dyDescent="0.25"/>
  <cols>
    <col min="3" max="3" width="51" customWidth="1"/>
    <col min="4" max="4" width="21.42578125" customWidth="1"/>
    <col min="5" max="8" width="12.85546875" customWidth="1"/>
  </cols>
  <sheetData>
    <row r="1" spans="2:13" ht="21" x14ac:dyDescent="0.35">
      <c r="C1" s="45" t="s">
        <v>35</v>
      </c>
      <c r="D1" s="45"/>
      <c r="E1" s="45"/>
    </row>
    <row r="2" spans="2:13" x14ac:dyDescent="0.25">
      <c r="C2" t="s">
        <v>36</v>
      </c>
    </row>
    <row r="3" spans="2:13" ht="15.75" thickBot="1" x14ac:dyDescent="0.3"/>
    <row r="4" spans="2:13" ht="15.75" customHeight="1" thickBot="1" x14ac:dyDescent="0.3">
      <c r="B4" s="97" t="s">
        <v>40</v>
      </c>
      <c r="C4" s="100" t="s">
        <v>26</v>
      </c>
      <c r="D4" s="102" t="s">
        <v>27</v>
      </c>
      <c r="E4" s="104" t="s">
        <v>28</v>
      </c>
      <c r="F4" s="105"/>
      <c r="G4" s="105"/>
      <c r="H4" s="105"/>
    </row>
    <row r="5" spans="2:13" ht="15.75" thickBot="1" x14ac:dyDescent="0.3">
      <c r="B5" s="98"/>
      <c r="C5" s="101"/>
      <c r="D5" s="103"/>
      <c r="E5" s="63">
        <v>2016</v>
      </c>
      <c r="F5" s="87">
        <v>2010</v>
      </c>
      <c r="G5" s="63">
        <v>2005</v>
      </c>
      <c r="H5" s="63">
        <v>1990</v>
      </c>
    </row>
    <row r="6" spans="2:13" ht="15.75" thickBot="1" x14ac:dyDescent="0.3">
      <c r="B6" s="98"/>
      <c r="C6" s="106" t="s">
        <v>46</v>
      </c>
      <c r="D6" s="107"/>
      <c r="E6" s="107"/>
      <c r="F6" s="107"/>
      <c r="G6" s="107"/>
      <c r="H6" s="107"/>
    </row>
    <row r="7" spans="2:13" ht="15.75" thickBot="1" x14ac:dyDescent="0.3">
      <c r="B7" s="98"/>
      <c r="C7" s="57" t="s">
        <v>41</v>
      </c>
      <c r="D7" s="57" t="s">
        <v>42</v>
      </c>
      <c r="E7" s="53">
        <v>72.111000000000004</v>
      </c>
      <c r="F7" s="58">
        <v>70.037767560000006</v>
      </c>
      <c r="G7" s="81">
        <v>62.979652700000003</v>
      </c>
      <c r="H7" s="55">
        <v>51.166117999999997</v>
      </c>
    </row>
    <row r="8" spans="2:13" ht="15.75" thickBot="1" x14ac:dyDescent="0.3">
      <c r="B8" s="98"/>
      <c r="C8" s="108" t="s">
        <v>33</v>
      </c>
      <c r="D8" s="108"/>
      <c r="E8" s="108"/>
      <c r="F8" s="108"/>
      <c r="G8" s="108"/>
      <c r="H8" s="108"/>
    </row>
    <row r="9" spans="2:13" ht="15.75" thickBot="1" x14ac:dyDescent="0.3">
      <c r="B9" s="98"/>
      <c r="C9" s="75"/>
      <c r="D9" s="75"/>
      <c r="E9" s="76"/>
      <c r="F9" s="67"/>
      <c r="G9" s="82"/>
      <c r="H9" s="77"/>
    </row>
    <row r="10" spans="2:13" ht="15.75" thickBot="1" x14ac:dyDescent="0.3">
      <c r="B10" s="98"/>
      <c r="C10" s="75"/>
      <c r="D10" s="75"/>
      <c r="E10" s="78"/>
      <c r="F10" s="67"/>
      <c r="G10" s="82"/>
      <c r="H10" s="77"/>
    </row>
    <row r="11" spans="2:13" ht="15.75" thickBot="1" x14ac:dyDescent="0.3">
      <c r="B11" s="98"/>
      <c r="C11" s="108" t="s">
        <v>32</v>
      </c>
      <c r="D11" s="108"/>
      <c r="E11" s="108"/>
      <c r="F11" s="108"/>
      <c r="G11" s="108"/>
      <c r="H11" s="108"/>
    </row>
    <row r="12" spans="2:13" ht="15.75" thickBot="1" x14ac:dyDescent="0.3">
      <c r="B12" s="98"/>
      <c r="C12" s="75" t="s">
        <v>48</v>
      </c>
      <c r="D12" s="75"/>
      <c r="E12" s="76">
        <f>'TC summary 3Da1'!C33</f>
        <v>1.3831500000000001</v>
      </c>
      <c r="F12" s="76">
        <f>'TC summary 3Da1'!C34-'TC summary 3Da1'!C17</f>
        <v>-1.37815</v>
      </c>
      <c r="G12" s="76">
        <f>'TC summary 3Da1'!C35-'TC summary 3Da1'!C18</f>
        <v>-1.6802000000000001</v>
      </c>
      <c r="H12" s="76">
        <f>'TC summary 3Da1'!C36</f>
        <v>1.8049999999999999</v>
      </c>
      <c r="J12" s="143">
        <f>E12/E16</f>
        <v>1.8819865254581486E-2</v>
      </c>
      <c r="K12" s="143">
        <f t="shared" ref="K12:M12" si="0">F12/F16</f>
        <v>-2.0072206181394291E-2</v>
      </c>
      <c r="L12" s="143">
        <f t="shared" si="0"/>
        <v>-2.7409706383887504E-2</v>
      </c>
      <c r="M12" s="143">
        <f t="shared" si="0"/>
        <v>3.4075172813985165E-2</v>
      </c>
    </row>
    <row r="13" spans="2:13" ht="15.75" thickBot="1" x14ac:dyDescent="0.3">
      <c r="B13" s="98"/>
      <c r="C13" s="75"/>
      <c r="D13" s="75"/>
      <c r="E13" s="78"/>
      <c r="F13" s="67"/>
      <c r="G13" s="82"/>
      <c r="H13" s="77"/>
    </row>
    <row r="14" spans="2:13" ht="15.75" thickBot="1" x14ac:dyDescent="0.3">
      <c r="B14" s="98"/>
      <c r="C14" s="75"/>
      <c r="D14" s="75"/>
      <c r="E14" s="78"/>
      <c r="F14" s="67"/>
      <c r="G14" s="82"/>
      <c r="H14" s="77"/>
    </row>
    <row r="15" spans="2:13" ht="15" customHeight="1" thickBot="1" x14ac:dyDescent="0.3">
      <c r="B15" s="98"/>
      <c r="C15" s="75"/>
      <c r="D15" s="75"/>
      <c r="E15" s="66"/>
      <c r="F15" s="67"/>
      <c r="G15" s="82"/>
      <c r="H15" s="77"/>
    </row>
    <row r="16" spans="2:13" ht="43.5" customHeight="1" thickBot="1" x14ac:dyDescent="0.3">
      <c r="B16" s="98"/>
      <c r="C16" s="79" t="s">
        <v>29</v>
      </c>
      <c r="D16" s="56" t="s">
        <v>30</v>
      </c>
      <c r="E16" s="53">
        <f>E7+E12+E13+E14+E15</f>
        <v>73.494150000000005</v>
      </c>
      <c r="F16" s="53">
        <f t="shared" ref="F16:H16" si="1">F7+F12+F13+F14+F15</f>
        <v>68.659617560000001</v>
      </c>
      <c r="G16" s="53">
        <f t="shared" si="1"/>
        <v>61.299452700000003</v>
      </c>
      <c r="H16" s="53">
        <f t="shared" si="1"/>
        <v>52.971117999999997</v>
      </c>
    </row>
    <row r="17" spans="2:13" ht="14.25" customHeight="1" thickBot="1" x14ac:dyDescent="0.3">
      <c r="B17" s="98"/>
      <c r="C17" s="59"/>
      <c r="D17" s="59"/>
      <c r="E17" s="60"/>
      <c r="F17" s="61"/>
      <c r="G17" s="83"/>
      <c r="H17" s="62"/>
    </row>
    <row r="18" spans="2:13" ht="15.75" thickBot="1" x14ac:dyDescent="0.3">
      <c r="B18" s="98"/>
      <c r="C18" s="96" t="s">
        <v>47</v>
      </c>
      <c r="D18" s="96"/>
      <c r="E18" s="96"/>
      <c r="F18" s="96"/>
      <c r="G18" s="96"/>
      <c r="H18" s="96"/>
    </row>
    <row r="19" spans="2:13" ht="15.75" thickBot="1" x14ac:dyDescent="0.3">
      <c r="B19" s="98"/>
      <c r="C19" s="80" t="s">
        <v>43</v>
      </c>
      <c r="D19" s="52" t="s">
        <v>44</v>
      </c>
      <c r="E19" s="53">
        <v>78.936000000000007</v>
      </c>
      <c r="F19" s="54">
        <v>73.895945040000001</v>
      </c>
      <c r="G19" s="84">
        <v>24.43107303</v>
      </c>
      <c r="H19" s="55">
        <v>0.17897903400000001</v>
      </c>
    </row>
    <row r="20" spans="2:13" ht="15.75" thickBot="1" x14ac:dyDescent="0.3">
      <c r="B20" s="98"/>
      <c r="C20" s="95" t="s">
        <v>33</v>
      </c>
      <c r="D20" s="95"/>
      <c r="E20" s="95"/>
      <c r="F20" s="95"/>
      <c r="G20" s="95"/>
      <c r="H20" s="95"/>
    </row>
    <row r="21" spans="2:13" ht="15.75" thickBot="1" x14ac:dyDescent="0.3">
      <c r="B21" s="98"/>
      <c r="C21" s="75"/>
      <c r="D21" s="65"/>
      <c r="E21" s="66"/>
      <c r="F21" s="67"/>
      <c r="G21" s="82"/>
      <c r="H21" s="68"/>
    </row>
    <row r="22" spans="2:13" ht="15.75" thickBot="1" x14ac:dyDescent="0.3">
      <c r="B22" s="98"/>
      <c r="C22" s="65"/>
      <c r="D22" s="65"/>
      <c r="E22" s="69"/>
      <c r="F22" s="70"/>
      <c r="G22" s="85"/>
      <c r="H22" s="71"/>
    </row>
    <row r="23" spans="2:13" ht="15.75" thickBot="1" x14ac:dyDescent="0.3">
      <c r="B23" s="98"/>
      <c r="C23" s="95" t="s">
        <v>34</v>
      </c>
      <c r="D23" s="95"/>
      <c r="E23" s="95"/>
      <c r="F23" s="95"/>
      <c r="G23" s="95"/>
      <c r="H23" s="95"/>
    </row>
    <row r="24" spans="2:13" ht="15.75" thickBot="1" x14ac:dyDescent="0.3">
      <c r="B24" s="98"/>
      <c r="C24" s="75" t="s">
        <v>48</v>
      </c>
      <c r="D24" s="65"/>
      <c r="E24" s="66">
        <f>'TC summary 3Da1'!D33</f>
        <v>1.1065199999999999</v>
      </c>
      <c r="F24" s="140">
        <f>'TC summary 3Da1'!D34-'TC summary 3Da1'!D17</f>
        <v>0.17787999999999993</v>
      </c>
      <c r="G24" s="140">
        <f>'TC summary 3Da1'!D35-'TC summary 3Da1'!D18</f>
        <v>0.75880000000000014</v>
      </c>
      <c r="H24" s="141">
        <f>'TC summary 3Da1'!D36</f>
        <v>1.444</v>
      </c>
      <c r="J24" s="143">
        <f>E24/E27</f>
        <v>1.382415246296593E-2</v>
      </c>
      <c r="K24" s="143">
        <f t="shared" ref="K24:M24" si="2">F24/F27</f>
        <v>2.4013880733706459E-3</v>
      </c>
      <c r="L24" s="143">
        <f t="shared" si="2"/>
        <v>3.0123216544057353E-2</v>
      </c>
      <c r="M24" s="143">
        <f t="shared" si="2"/>
        <v>0.88972190629050363</v>
      </c>
    </row>
    <row r="25" spans="2:13" ht="15.75" thickBot="1" x14ac:dyDescent="0.3">
      <c r="B25" s="98"/>
      <c r="C25" s="65"/>
      <c r="D25" s="65"/>
      <c r="E25" s="69"/>
      <c r="F25" s="70"/>
      <c r="G25" s="85"/>
      <c r="H25" s="71"/>
    </row>
    <row r="26" spans="2:13" ht="15.75" thickBot="1" x14ac:dyDescent="0.3">
      <c r="B26" s="98"/>
      <c r="C26" s="75"/>
      <c r="D26" s="65"/>
      <c r="E26" s="72"/>
      <c r="F26" s="73"/>
      <c r="G26" s="86"/>
      <c r="H26" s="74"/>
    </row>
    <row r="27" spans="2:13" ht="45.75" customHeight="1" thickBot="1" x14ac:dyDescent="0.3">
      <c r="B27" s="98"/>
      <c r="C27" s="56" t="s">
        <v>31</v>
      </c>
      <c r="D27" s="56" t="s">
        <v>30</v>
      </c>
      <c r="E27" s="53">
        <f>E19+E24+E25+E26</f>
        <v>80.04252000000001</v>
      </c>
      <c r="F27" s="53">
        <f t="shared" ref="F27:H27" si="3">F19+F24+F25+F26</f>
        <v>74.073825040000003</v>
      </c>
      <c r="G27" s="53">
        <f t="shared" si="3"/>
        <v>25.189873030000001</v>
      </c>
      <c r="H27" s="53">
        <f t="shared" si="3"/>
        <v>1.6229790339999999</v>
      </c>
    </row>
    <row r="28" spans="2:13" ht="15.75" thickBot="1" x14ac:dyDescent="0.3">
      <c r="B28" s="98"/>
    </row>
    <row r="29" spans="2:13" ht="15.75" thickBot="1" x14ac:dyDescent="0.3">
      <c r="B29" s="98"/>
      <c r="C29" s="96" t="s">
        <v>7</v>
      </c>
      <c r="D29" s="96"/>
      <c r="E29" s="96"/>
      <c r="F29" s="96"/>
      <c r="G29" s="96"/>
      <c r="H29" s="96"/>
    </row>
    <row r="30" spans="2:13" ht="15.75" thickBot="1" x14ac:dyDescent="0.3">
      <c r="B30" s="98"/>
      <c r="C30" s="80" t="s">
        <v>43</v>
      </c>
      <c r="D30" s="52" t="s">
        <v>44</v>
      </c>
      <c r="E30" s="53">
        <v>89.975999999999999</v>
      </c>
      <c r="F30" s="54">
        <v>108.0820521</v>
      </c>
      <c r="G30" s="84">
        <v>73.008738469999997</v>
      </c>
      <c r="H30" s="55">
        <v>42.054954535</v>
      </c>
    </row>
    <row r="31" spans="2:13" ht="15.75" thickBot="1" x14ac:dyDescent="0.3">
      <c r="B31" s="98"/>
      <c r="C31" s="95" t="s">
        <v>33</v>
      </c>
      <c r="D31" s="95"/>
      <c r="E31" s="95"/>
      <c r="F31" s="95"/>
      <c r="G31" s="95"/>
      <c r="H31" s="95"/>
    </row>
    <row r="32" spans="2:13" ht="15.75" thickBot="1" x14ac:dyDescent="0.3">
      <c r="B32" s="98"/>
      <c r="C32" s="65"/>
      <c r="D32" s="65"/>
      <c r="E32" s="69"/>
      <c r="F32" s="70"/>
      <c r="G32" s="85"/>
      <c r="H32" s="71"/>
    </row>
    <row r="33" spans="2:13" ht="15.75" thickBot="1" x14ac:dyDescent="0.3">
      <c r="B33" s="98"/>
      <c r="C33" s="95" t="s">
        <v>34</v>
      </c>
      <c r="D33" s="95"/>
      <c r="E33" s="95"/>
      <c r="F33" s="95"/>
      <c r="G33" s="95"/>
      <c r="H33" s="95"/>
    </row>
    <row r="34" spans="2:13" ht="15.75" thickBot="1" x14ac:dyDescent="0.3">
      <c r="B34" s="98"/>
      <c r="C34" s="75" t="s">
        <v>48</v>
      </c>
      <c r="D34" s="65"/>
      <c r="E34" s="142">
        <v>0</v>
      </c>
      <c r="F34" s="73">
        <f>-'TC summary 3Da1'!E17</f>
        <v>-1.3621316399999999</v>
      </c>
      <c r="G34" s="86">
        <f>-'TC summary 3Da1'!E18</f>
        <v>-1.14201292</v>
      </c>
      <c r="H34" s="68">
        <v>0</v>
      </c>
      <c r="J34" s="143">
        <f>E34/E36</f>
        <v>0</v>
      </c>
      <c r="K34" s="143">
        <f t="shared" ref="K34:M34" si="4">F34/F36</f>
        <v>-1.2602755161788789E-2</v>
      </c>
      <c r="L34" s="143">
        <f t="shared" si="4"/>
        <v>-1.5642140159280581E-2</v>
      </c>
      <c r="M34" s="143">
        <f t="shared" si="4"/>
        <v>0</v>
      </c>
    </row>
    <row r="35" spans="2:13" ht="15.75" thickBot="1" x14ac:dyDescent="0.3">
      <c r="B35" s="98"/>
      <c r="C35" s="75" t="s">
        <v>83</v>
      </c>
      <c r="D35" s="65"/>
      <c r="E35" s="72">
        <f>'TC summary 3De'!C33</f>
        <v>1.4345459930817674</v>
      </c>
      <c r="F35" s="73">
        <f>'TC summary 3De'!C34</f>
        <v>1.3621316399999996</v>
      </c>
      <c r="G35" s="86">
        <f>'TC summary 3De'!C35</f>
        <v>1.14201292</v>
      </c>
      <c r="H35" s="74">
        <f>'TC summary 3De'!C36</f>
        <v>1.0570316419863182</v>
      </c>
      <c r="J35" s="143">
        <f>E35/E36</f>
        <v>1.5693440811417297E-2</v>
      </c>
      <c r="K35" s="143">
        <f t="shared" ref="K35:M35" si="5">F35/F36</f>
        <v>1.2602755161788787E-2</v>
      </c>
      <c r="L35" s="143">
        <f t="shared" si="5"/>
        <v>1.5642140159280581E-2</v>
      </c>
      <c r="M35" s="143">
        <f t="shared" si="5"/>
        <v>2.4518277530682961E-2</v>
      </c>
    </row>
    <row r="36" spans="2:13" ht="26.25" thickBot="1" x14ac:dyDescent="0.3">
      <c r="B36" s="98"/>
      <c r="C36" s="56" t="s">
        <v>31</v>
      </c>
      <c r="D36" s="56" t="s">
        <v>30</v>
      </c>
      <c r="E36" s="53">
        <f>E30+E34+E35</f>
        <v>91.410545993081769</v>
      </c>
      <c r="F36" s="53">
        <f t="shared" ref="F36:H36" si="6">F30+F34+F35</f>
        <v>108.0820521</v>
      </c>
      <c r="G36" s="53">
        <f t="shared" si="6"/>
        <v>73.008738469999997</v>
      </c>
      <c r="H36" s="53">
        <f t="shared" si="6"/>
        <v>43.111986176986321</v>
      </c>
    </row>
    <row r="37" spans="2:13" ht="15.75" thickBot="1" x14ac:dyDescent="0.3">
      <c r="B37" s="98"/>
    </row>
    <row r="38" spans="2:13" ht="15.75" thickBot="1" x14ac:dyDescent="0.3">
      <c r="B38" s="98"/>
      <c r="C38" s="96" t="s">
        <v>37</v>
      </c>
      <c r="D38" s="96"/>
      <c r="E38" s="96"/>
      <c r="F38" s="96"/>
      <c r="G38" s="96"/>
      <c r="H38" s="96"/>
    </row>
    <row r="39" spans="2:13" ht="15.75" thickBot="1" x14ac:dyDescent="0.3">
      <c r="B39" s="98"/>
      <c r="C39" s="80" t="s">
        <v>43</v>
      </c>
      <c r="D39" s="52" t="s">
        <v>44</v>
      </c>
      <c r="E39" s="53">
        <v>13.183</v>
      </c>
      <c r="F39" s="54">
        <v>17.135635543999999</v>
      </c>
      <c r="G39" s="84">
        <v>9.6919566507999999</v>
      </c>
      <c r="H39" s="55">
        <v>8.7280463000000008</v>
      </c>
    </row>
    <row r="40" spans="2:13" ht="15.75" thickBot="1" x14ac:dyDescent="0.3">
      <c r="B40" s="98"/>
      <c r="C40" s="95" t="s">
        <v>33</v>
      </c>
      <c r="D40" s="95"/>
      <c r="E40" s="95"/>
      <c r="F40" s="95"/>
      <c r="G40" s="95"/>
      <c r="H40" s="95"/>
    </row>
    <row r="41" spans="2:13" ht="15.75" thickBot="1" x14ac:dyDescent="0.3">
      <c r="B41" s="98"/>
      <c r="C41" s="65"/>
      <c r="D41" s="65"/>
      <c r="E41" s="69"/>
      <c r="F41" s="70"/>
      <c r="G41" s="85"/>
      <c r="H41" s="71"/>
    </row>
    <row r="42" spans="2:13" ht="15.75" thickBot="1" x14ac:dyDescent="0.3">
      <c r="B42" s="98"/>
      <c r="C42" s="95" t="s">
        <v>34</v>
      </c>
      <c r="D42" s="95"/>
      <c r="E42" s="95"/>
      <c r="F42" s="95"/>
      <c r="G42" s="95"/>
      <c r="H42" s="95"/>
    </row>
    <row r="43" spans="2:13" ht="15.75" thickBot="1" x14ac:dyDescent="0.3">
      <c r="B43" s="98"/>
      <c r="C43" s="75" t="s">
        <v>48</v>
      </c>
      <c r="D43" s="65"/>
      <c r="E43" s="142">
        <f>0</f>
        <v>0</v>
      </c>
      <c r="F43" s="73">
        <f>-'TC summary 3Da1'!F17</f>
        <v>-2.4708434399999999</v>
      </c>
      <c r="G43" s="86">
        <f>-'TC summary 3Da1'!F18</f>
        <v>-2.0715583200000003</v>
      </c>
      <c r="H43" s="68">
        <v>0</v>
      </c>
      <c r="J43" s="143">
        <f>E43/E45</f>
        <v>0</v>
      </c>
      <c r="K43" s="143">
        <f t="shared" ref="K43" si="7">F43/F45</f>
        <v>-0.14419327685019304</v>
      </c>
      <c r="L43" s="143">
        <f t="shared" ref="L43" si="8">G43/G45</f>
        <v>-0.21373994897397816</v>
      </c>
      <c r="M43" s="143">
        <f t="shared" ref="M43" si="9">H43/H45</f>
        <v>0</v>
      </c>
    </row>
    <row r="44" spans="2:13" ht="26.25" thickBot="1" x14ac:dyDescent="0.3">
      <c r="B44" s="98"/>
      <c r="C44" s="151" t="s">
        <v>72</v>
      </c>
      <c r="D44" s="65"/>
      <c r="E44" s="72">
        <f>'TC summary 3Dc'!C33</f>
        <v>2.6021997083808803</v>
      </c>
      <c r="F44" s="73">
        <f>'TC summary 3Dc'!C34</f>
        <v>2.4708434399999999</v>
      </c>
      <c r="G44" s="86">
        <f>'TC summary 3Dc'!C35</f>
        <v>2.0715583200000003</v>
      </c>
      <c r="H44" s="74">
        <f>'TC summary 3Dc'!C36</f>
        <v>1.9174062343007634</v>
      </c>
      <c r="J44" s="143">
        <f>E44/E45</f>
        <v>0.16485060413896996</v>
      </c>
      <c r="K44" s="143">
        <f t="shared" ref="K44" si="10">F44/F45</f>
        <v>0.14419327685019304</v>
      </c>
      <c r="L44" s="143">
        <f t="shared" ref="L44" si="11">G44/G45</f>
        <v>0.21373994897397816</v>
      </c>
      <c r="M44" s="143">
        <f t="shared" ref="M44" si="12">H44/H45</f>
        <v>0.18011505176719161</v>
      </c>
    </row>
    <row r="45" spans="2:13" ht="39" customHeight="1" thickBot="1" x14ac:dyDescent="0.3">
      <c r="B45" s="98"/>
      <c r="C45" s="56" t="s">
        <v>31</v>
      </c>
      <c r="D45" s="56" t="s">
        <v>30</v>
      </c>
      <c r="E45" s="53">
        <f>E39+E43+E44</f>
        <v>15.78519970838088</v>
      </c>
      <c r="F45" s="53">
        <f t="shared" ref="F45:G45" si="13">F39+F43+F44</f>
        <v>17.135635543999999</v>
      </c>
      <c r="G45" s="53">
        <f t="shared" si="13"/>
        <v>9.6919566507999999</v>
      </c>
      <c r="H45" s="53">
        <f t="shared" ref="H45" si="14">H39+H43+H44</f>
        <v>10.645452534300764</v>
      </c>
    </row>
    <row r="46" spans="2:13" ht="15.75" thickBot="1" x14ac:dyDescent="0.3">
      <c r="B46" s="98"/>
    </row>
    <row r="47" spans="2:13" ht="15.75" thickBot="1" x14ac:dyDescent="0.3">
      <c r="B47" s="98"/>
      <c r="C47" s="96" t="s">
        <v>8</v>
      </c>
      <c r="D47" s="96"/>
      <c r="E47" s="96"/>
      <c r="F47" s="96"/>
      <c r="G47" s="96"/>
      <c r="H47" s="96"/>
    </row>
    <row r="48" spans="2:13" ht="15.75" thickBot="1" x14ac:dyDescent="0.3">
      <c r="B48" s="98"/>
      <c r="C48" s="80" t="s">
        <v>43</v>
      </c>
      <c r="D48" s="52" t="s">
        <v>44</v>
      </c>
      <c r="E48" s="53">
        <v>4.8650000000000002</v>
      </c>
      <c r="F48" s="54">
        <v>6.3224404950000004</v>
      </c>
      <c r="G48" s="84">
        <v>1.9258392808</v>
      </c>
      <c r="H48" s="55">
        <v>1.5095335999999999</v>
      </c>
    </row>
    <row r="49" spans="2:13" ht="15.75" thickBot="1" x14ac:dyDescent="0.3">
      <c r="B49" s="98"/>
      <c r="C49" s="95" t="s">
        <v>33</v>
      </c>
      <c r="D49" s="95"/>
      <c r="E49" s="95"/>
      <c r="F49" s="95"/>
      <c r="G49" s="95"/>
      <c r="H49" s="95"/>
    </row>
    <row r="50" spans="2:13" ht="15.75" thickBot="1" x14ac:dyDescent="0.3">
      <c r="B50" s="98"/>
      <c r="C50" s="65"/>
      <c r="D50" s="65"/>
      <c r="E50" s="69"/>
      <c r="F50" s="70"/>
      <c r="G50" s="85"/>
      <c r="H50" s="71"/>
    </row>
    <row r="51" spans="2:13" ht="15.75" thickBot="1" x14ac:dyDescent="0.3">
      <c r="B51" s="98"/>
      <c r="C51" s="95" t="s">
        <v>34</v>
      </c>
      <c r="D51" s="95"/>
      <c r="E51" s="95"/>
      <c r="F51" s="95"/>
      <c r="G51" s="95"/>
      <c r="H51" s="95"/>
    </row>
    <row r="52" spans="2:13" ht="15.75" thickBot="1" x14ac:dyDescent="0.3">
      <c r="B52" s="98"/>
      <c r="C52" s="75" t="s">
        <v>48</v>
      </c>
      <c r="D52" s="65"/>
      <c r="E52" s="142">
        <v>0</v>
      </c>
      <c r="F52" s="73">
        <f>'TC summary 3Da1'!G17</f>
        <v>9.5032439999999996E-2</v>
      </c>
      <c r="G52" s="86">
        <f>'TC summary 3Da1'!G18</f>
        <v>7.9675319999999994E-2</v>
      </c>
      <c r="H52" s="68">
        <v>0</v>
      </c>
      <c r="J52" s="143">
        <f>E52/E54</f>
        <v>0</v>
      </c>
      <c r="K52" s="143">
        <f t="shared" ref="K52" si="15">F52/F54</f>
        <v>1.4592301200212061E-2</v>
      </c>
      <c r="L52" s="143">
        <f t="shared" ref="L52" si="16">G52/G54</f>
        <v>3.8210102209506137E-2</v>
      </c>
      <c r="M52" s="143">
        <f t="shared" ref="M52" si="17">H52/H54</f>
        <v>0</v>
      </c>
    </row>
    <row r="53" spans="2:13" ht="26.25" thickBot="1" x14ac:dyDescent="0.3">
      <c r="B53" s="98"/>
      <c r="C53" s="151" t="s">
        <v>72</v>
      </c>
      <c r="D53" s="65"/>
      <c r="E53" s="72">
        <f>'TC summary 3Dc'!D33</f>
        <v>0.10008460416849539</v>
      </c>
      <c r="F53" s="73">
        <f>'TC summary 3Dc'!D34</f>
        <v>9.5032439999999982E-2</v>
      </c>
      <c r="G53" s="86">
        <f>'TC summary 3Dc'!D35</f>
        <v>7.9675319999999994E-2</v>
      </c>
      <c r="H53" s="74">
        <f>'TC summary 3Dc'!D36</f>
        <v>7.3746393626952428E-2</v>
      </c>
      <c r="J53" s="143">
        <f>E53/E54</f>
        <v>2.015768353362361E-2</v>
      </c>
      <c r="K53" s="143">
        <f t="shared" ref="K53:M53" si="18">F53/F54</f>
        <v>1.4592301200212059E-2</v>
      </c>
      <c r="L53" s="143">
        <f t="shared" si="18"/>
        <v>3.8210102209506137E-2</v>
      </c>
      <c r="M53" s="143">
        <f t="shared" si="18"/>
        <v>4.6578238797810721E-2</v>
      </c>
    </row>
    <row r="54" spans="2:13" ht="26.25" thickBot="1" x14ac:dyDescent="0.3">
      <c r="B54" s="99"/>
      <c r="C54" s="56" t="s">
        <v>31</v>
      </c>
      <c r="D54" s="56" t="s">
        <v>30</v>
      </c>
      <c r="E54" s="53">
        <f>E48+E52+E53</f>
        <v>4.9650846041684957</v>
      </c>
      <c r="F54" s="53">
        <f t="shared" ref="F54:G54" si="19">F48+F52+F53</f>
        <v>6.5125053749999999</v>
      </c>
      <c r="G54" s="53">
        <f t="shared" si="19"/>
        <v>2.0851899207999995</v>
      </c>
      <c r="H54" s="53">
        <f t="shared" ref="H54" si="20">H48+H52+H53</f>
        <v>1.5832799936269524</v>
      </c>
    </row>
  </sheetData>
  <mergeCells count="19">
    <mergeCell ref="C8:H8"/>
    <mergeCell ref="C29:H29"/>
    <mergeCell ref="C31:H31"/>
    <mergeCell ref="C33:H33"/>
    <mergeCell ref="C47:H47"/>
    <mergeCell ref="C49:H49"/>
    <mergeCell ref="C51:H51"/>
    <mergeCell ref="B4:B54"/>
    <mergeCell ref="C38:H38"/>
    <mergeCell ref="C40:H40"/>
    <mergeCell ref="C42:H42"/>
    <mergeCell ref="C4:C5"/>
    <mergeCell ref="D4:D5"/>
    <mergeCell ref="E4:H4"/>
    <mergeCell ref="C6:H6"/>
    <mergeCell ref="C23:H23"/>
    <mergeCell ref="C18:H18"/>
    <mergeCell ref="C20:H20"/>
    <mergeCell ref="C11:H11"/>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J43"/>
  <sheetViews>
    <sheetView topLeftCell="A22" zoomScale="80" zoomScaleNormal="80" workbookViewId="0">
      <selection activeCell="C10" sqref="C10:G10"/>
    </sheetView>
  </sheetViews>
  <sheetFormatPr baseColWidth="10" defaultColWidth="11.5703125" defaultRowHeight="15" x14ac:dyDescent="0.25"/>
  <cols>
    <col min="1" max="1" width="12.7109375" style="18" customWidth="1"/>
    <col min="2" max="2" width="30.85546875" customWidth="1"/>
    <col min="3" max="3" width="15.7109375" style="2" customWidth="1"/>
    <col min="4" max="7" width="15.7109375" customWidth="1"/>
  </cols>
  <sheetData>
    <row r="1" spans="1:9" ht="21" x14ac:dyDescent="0.25">
      <c r="A1"/>
      <c r="B1" s="1" t="s">
        <v>24</v>
      </c>
      <c r="C1" s="35"/>
      <c r="D1" s="36"/>
      <c r="E1" s="36"/>
      <c r="F1" s="36"/>
      <c r="G1" s="36"/>
      <c r="H1" s="36"/>
      <c r="I1" s="36"/>
    </row>
    <row r="2" spans="1:9" x14ac:dyDescent="0.25">
      <c r="C2" s="9"/>
    </row>
    <row r="3" spans="1:9" ht="15.75" thickBot="1" x14ac:dyDescent="0.3">
      <c r="C3" s="9"/>
    </row>
    <row r="4" spans="1:9" ht="24.75" customHeight="1" x14ac:dyDescent="0.25">
      <c r="B4" s="42" t="s">
        <v>14</v>
      </c>
      <c r="C4" s="37" t="s">
        <v>45</v>
      </c>
      <c r="D4" s="21"/>
      <c r="E4" s="21"/>
      <c r="F4" s="21"/>
      <c r="G4" s="22"/>
    </row>
    <row r="5" spans="1:9" x14ac:dyDescent="0.25">
      <c r="B5" s="43" t="s">
        <v>15</v>
      </c>
      <c r="C5" s="38" t="s">
        <v>48</v>
      </c>
      <c r="D5" s="23"/>
      <c r="E5" s="23"/>
      <c r="F5" s="23"/>
      <c r="G5" s="24"/>
    </row>
    <row r="6" spans="1:9" x14ac:dyDescent="0.25">
      <c r="B6" s="43" t="s">
        <v>1</v>
      </c>
      <c r="C6" s="38" t="s">
        <v>64</v>
      </c>
      <c r="D6" s="23"/>
      <c r="E6" s="23"/>
      <c r="F6" s="23"/>
      <c r="G6" s="24"/>
    </row>
    <row r="7" spans="1:9" x14ac:dyDescent="0.25">
      <c r="B7" s="43" t="s">
        <v>22</v>
      </c>
      <c r="C7" s="39" t="s">
        <v>56</v>
      </c>
      <c r="D7" s="23"/>
      <c r="E7" s="23"/>
      <c r="F7" s="23"/>
      <c r="G7" s="24"/>
    </row>
    <row r="8" spans="1:9" ht="24.75" customHeight="1" x14ac:dyDescent="0.25">
      <c r="B8" s="43" t="s">
        <v>23</v>
      </c>
      <c r="C8" s="40">
        <v>42906</v>
      </c>
      <c r="D8" s="34"/>
      <c r="E8" s="9"/>
      <c r="F8" s="23"/>
      <c r="G8" s="24"/>
    </row>
    <row r="9" spans="1:9" ht="24.75" customHeight="1" x14ac:dyDescent="0.25">
      <c r="B9" s="43" t="s">
        <v>2</v>
      </c>
      <c r="C9" s="41" t="s">
        <v>57</v>
      </c>
      <c r="D9" s="23"/>
      <c r="E9" s="23"/>
      <c r="F9" s="23"/>
      <c r="G9" s="24"/>
    </row>
    <row r="10" spans="1:9" ht="196.5" customHeight="1" x14ac:dyDescent="0.25">
      <c r="B10" s="43" t="s">
        <v>3</v>
      </c>
      <c r="C10" s="109" t="s">
        <v>70</v>
      </c>
      <c r="D10" s="120"/>
      <c r="E10" s="120"/>
      <c r="F10" s="120"/>
      <c r="G10" s="121"/>
    </row>
    <row r="11" spans="1:9" ht="56.25" customHeight="1" x14ac:dyDescent="0.25">
      <c r="B11" s="43" t="s">
        <v>4</v>
      </c>
      <c r="C11" s="109" t="s">
        <v>65</v>
      </c>
      <c r="D11" s="110"/>
      <c r="E11" s="110"/>
      <c r="F11" s="110"/>
      <c r="G11" s="111"/>
    </row>
    <row r="12" spans="1:9" ht="44.25" customHeight="1" thickBot="1" x14ac:dyDescent="0.3">
      <c r="B12" s="44" t="s">
        <v>5</v>
      </c>
      <c r="C12" s="115" t="s">
        <v>66</v>
      </c>
      <c r="D12" s="116"/>
      <c r="E12" s="116"/>
      <c r="F12" s="116"/>
      <c r="G12" s="117"/>
    </row>
    <row r="13" spans="1:9" ht="15.75" customHeight="1" thickBot="1" x14ac:dyDescent="0.3">
      <c r="B13" s="9"/>
      <c r="C13" s="9"/>
    </row>
    <row r="14" spans="1:9" ht="15.75" customHeight="1" thickBot="1" x14ac:dyDescent="0.3">
      <c r="B14" s="26" t="s">
        <v>25</v>
      </c>
      <c r="C14" s="118" t="s">
        <v>20</v>
      </c>
      <c r="D14" s="118"/>
      <c r="E14" s="118"/>
      <c r="F14" s="118"/>
      <c r="G14" s="119"/>
    </row>
    <row r="15" spans="1:9" ht="15.75" thickBot="1" x14ac:dyDescent="0.3">
      <c r="B15" s="13" t="s">
        <v>6</v>
      </c>
      <c r="C15" s="128" t="s">
        <v>46</v>
      </c>
      <c r="D15" s="129" t="s">
        <v>47</v>
      </c>
      <c r="E15" s="128" t="s">
        <v>7</v>
      </c>
      <c r="F15" s="128" t="s">
        <v>37</v>
      </c>
      <c r="G15" s="129" t="s">
        <v>8</v>
      </c>
    </row>
    <row r="16" spans="1:9" ht="15.75" thickBot="1" x14ac:dyDescent="0.3">
      <c r="B16" s="64">
        <v>2016</v>
      </c>
      <c r="C16" s="135" t="str">
        <f>'calculation details 3Da1'!E30</f>
        <v>NE</v>
      </c>
      <c r="D16" s="135" t="str">
        <f>'calculation details 3Da1'!H30</f>
        <v>NE</v>
      </c>
      <c r="E16" s="135" t="str">
        <f>'calculation details 3Da1'!J30</f>
        <v>NE</v>
      </c>
      <c r="F16" s="135" t="str">
        <f>'calculation details 3Da1'!K30</f>
        <v>NE</v>
      </c>
      <c r="G16" s="135" t="str">
        <f>'calculation details 3Da1'!L30</f>
        <v>NE</v>
      </c>
    </row>
    <row r="17" spans="1:10" ht="15.75" thickBot="1" x14ac:dyDescent="0.3">
      <c r="B17" s="64">
        <v>2010</v>
      </c>
      <c r="C17" s="136">
        <f>'calculation details 3Da1'!E24</f>
        <v>2.673</v>
      </c>
      <c r="D17" s="136">
        <f>'calculation details 3Da1'!H24</f>
        <v>0.85799999999999998</v>
      </c>
      <c r="E17" s="136">
        <f>'calculation details 3Da1'!J24</f>
        <v>1.3621316399999999</v>
      </c>
      <c r="F17" s="136">
        <f>'calculation details 3Da1'!K24</f>
        <v>2.4708434399999999</v>
      </c>
      <c r="G17" s="136">
        <f>'calculation details 3Da1'!L24</f>
        <v>9.5032439999999996E-2</v>
      </c>
    </row>
    <row r="18" spans="1:10" ht="15.75" thickBot="1" x14ac:dyDescent="0.3">
      <c r="B18" s="64">
        <v>2005</v>
      </c>
      <c r="C18" s="135">
        <f>'calculation details 3Da1'!E19</f>
        <v>4.3902000000000001</v>
      </c>
      <c r="D18" s="135">
        <f>'calculation details 3Da1'!H19</f>
        <v>1.4092</v>
      </c>
      <c r="E18" s="135">
        <f>'calculation details 3Da1'!J19</f>
        <v>1.14201292</v>
      </c>
      <c r="F18" s="135">
        <f>'calculation details 3Da1'!K19</f>
        <v>2.0715583200000003</v>
      </c>
      <c r="G18" s="135">
        <f>'calculation details 3Da1'!L19</f>
        <v>7.9675319999999994E-2</v>
      </c>
    </row>
    <row r="19" spans="1:10" ht="15.75" thickBot="1" x14ac:dyDescent="0.3">
      <c r="A19" s="25"/>
      <c r="B19" s="27">
        <v>1990</v>
      </c>
      <c r="C19" s="135" t="str">
        <f>'calculation details 3Da1'!E4</f>
        <v>NE</v>
      </c>
      <c r="D19" s="135" t="str">
        <f>'calculation details 3Da1'!H4</f>
        <v>NE</v>
      </c>
      <c r="E19" s="135" t="str">
        <f>'calculation details 3Da1'!J4</f>
        <v>NE</v>
      </c>
      <c r="F19" s="135" t="str">
        <f>'calculation details 3Da1'!K4</f>
        <v>NE</v>
      </c>
      <c r="G19" s="135" t="str">
        <f>'calculation details 3Da1'!L4</f>
        <v>NE</v>
      </c>
    </row>
    <row r="20" spans="1:10" ht="15.75" thickBot="1" x14ac:dyDescent="0.3">
      <c r="A20" s="19"/>
      <c r="B20" s="28"/>
      <c r="C20" s="4"/>
      <c r="D20" s="4"/>
      <c r="E20" s="47"/>
      <c r="F20" s="47"/>
      <c r="G20" s="31"/>
    </row>
    <row r="21" spans="1:10" ht="15.75" thickBot="1" x14ac:dyDescent="0.3">
      <c r="B21" s="16" t="s">
        <v>17</v>
      </c>
      <c r="C21" s="17"/>
      <c r="D21" s="5" t="s">
        <v>9</v>
      </c>
      <c r="E21" s="4"/>
      <c r="F21" s="4"/>
      <c r="G21" s="31"/>
    </row>
    <row r="22" spans="1:10" ht="15.75" customHeight="1" thickBot="1" x14ac:dyDescent="0.3">
      <c r="A22" s="19"/>
      <c r="B22" s="28"/>
      <c r="C22" s="4"/>
      <c r="D22" s="4"/>
      <c r="E22" s="7"/>
      <c r="F22" s="7"/>
      <c r="G22" s="32"/>
    </row>
    <row r="23" spans="1:10" ht="15.75" customHeight="1" thickBot="1" x14ac:dyDescent="0.3">
      <c r="A23" s="20"/>
      <c r="B23" s="29"/>
      <c r="C23" s="112" t="s">
        <v>11</v>
      </c>
      <c r="D23" s="113"/>
      <c r="E23" s="113"/>
      <c r="F23" s="113"/>
      <c r="G23" s="114"/>
    </row>
    <row r="24" spans="1:10" ht="15.75" thickBot="1" x14ac:dyDescent="0.3">
      <c r="A24" s="20"/>
      <c r="B24" s="130" t="s">
        <v>6</v>
      </c>
      <c r="C24" s="130"/>
      <c r="D24" s="130"/>
      <c r="E24" s="130"/>
      <c r="F24" s="130"/>
      <c r="G24" s="130"/>
    </row>
    <row r="25" spans="1:10" ht="15.75" thickBot="1" x14ac:dyDescent="0.3">
      <c r="A25" s="25"/>
      <c r="B25" s="131">
        <v>2016</v>
      </c>
      <c r="C25" s="132"/>
      <c r="D25" s="132"/>
      <c r="E25" s="133"/>
      <c r="F25" s="132"/>
      <c r="G25" s="132"/>
      <c r="J25" s="51"/>
    </row>
    <row r="26" spans="1:10" ht="15.75" thickBot="1" x14ac:dyDescent="0.3">
      <c r="A26" s="25"/>
      <c r="B26" s="131">
        <v>2010</v>
      </c>
      <c r="C26" s="134"/>
      <c r="D26" s="132"/>
      <c r="E26" s="133"/>
      <c r="F26" s="132"/>
      <c r="G26" s="132"/>
    </row>
    <row r="27" spans="1:10" ht="15.75" thickBot="1" x14ac:dyDescent="0.3">
      <c r="A27" s="25"/>
      <c r="B27" s="131">
        <v>2005</v>
      </c>
      <c r="C27" s="132"/>
      <c r="D27" s="132"/>
      <c r="E27" s="133"/>
      <c r="F27" s="132"/>
      <c r="G27" s="132"/>
    </row>
    <row r="28" spans="1:10" ht="15.75" thickBot="1" x14ac:dyDescent="0.3">
      <c r="A28" s="19"/>
      <c r="B28" s="28"/>
      <c r="C28" s="4"/>
      <c r="D28" s="46"/>
      <c r="E28" s="14"/>
      <c r="F28" s="3"/>
      <c r="G28" s="31"/>
    </row>
    <row r="29" spans="1:10" ht="15.75" thickBot="1" x14ac:dyDescent="0.3">
      <c r="B29" s="16" t="s">
        <v>16</v>
      </c>
      <c r="C29" s="17"/>
      <c r="D29" s="5"/>
      <c r="E29" s="14"/>
      <c r="F29" s="3"/>
      <c r="G29" s="31"/>
    </row>
    <row r="30" spans="1:10" ht="15.75" customHeight="1" thickBot="1" x14ac:dyDescent="0.3">
      <c r="A30" s="19"/>
      <c r="B30" s="28"/>
      <c r="C30" s="4"/>
      <c r="D30" s="11"/>
      <c r="E30" s="15"/>
      <c r="F30" s="6"/>
      <c r="G30" s="32"/>
    </row>
    <row r="31" spans="1:10" ht="15.75" customHeight="1" thickBot="1" x14ac:dyDescent="0.3">
      <c r="A31" s="20"/>
      <c r="B31" s="29"/>
      <c r="C31" s="112" t="s">
        <v>19</v>
      </c>
      <c r="D31" s="113"/>
      <c r="E31" s="113"/>
      <c r="F31" s="113"/>
      <c r="G31" s="114"/>
    </row>
    <row r="32" spans="1:10" ht="15.75" thickBot="1" x14ac:dyDescent="0.3">
      <c r="A32" s="20"/>
      <c r="B32" s="13" t="s">
        <v>6</v>
      </c>
      <c r="C32" s="128" t="s">
        <v>46</v>
      </c>
      <c r="D32" s="129" t="s">
        <v>47</v>
      </c>
      <c r="E32" s="128" t="s">
        <v>7</v>
      </c>
      <c r="F32" s="128" t="s">
        <v>37</v>
      </c>
      <c r="G32" s="129" t="s">
        <v>8</v>
      </c>
    </row>
    <row r="33" spans="1:7" ht="15.75" thickBot="1" x14ac:dyDescent="0.3">
      <c r="A33" s="25"/>
      <c r="B33" s="27">
        <v>2016</v>
      </c>
      <c r="C33" s="135">
        <f>'calculation details 3Da1'!D30</f>
        <v>1.3831500000000001</v>
      </c>
      <c r="D33" s="135">
        <f>'calculation details 3Da1'!G30</f>
        <v>1.1065199999999999</v>
      </c>
      <c r="E33" s="135" t="s">
        <v>71</v>
      </c>
      <c r="F33" s="135" t="s">
        <v>38</v>
      </c>
      <c r="G33" s="135" t="s">
        <v>38</v>
      </c>
    </row>
    <row r="34" spans="1:7" ht="15.75" thickBot="1" x14ac:dyDescent="0.3">
      <c r="A34" s="25"/>
      <c r="B34" s="27">
        <v>2010</v>
      </c>
      <c r="C34" s="136">
        <f>'calculation details 3Da1'!D24</f>
        <v>1.2948500000000001</v>
      </c>
      <c r="D34" s="136">
        <f>'calculation details 3Da1'!G24</f>
        <v>1.0358799999999999</v>
      </c>
      <c r="E34" s="136" t="s">
        <v>71</v>
      </c>
      <c r="F34" s="136" t="s">
        <v>38</v>
      </c>
      <c r="G34" s="136" t="s">
        <v>38</v>
      </c>
    </row>
    <row r="35" spans="1:7" ht="15.75" thickBot="1" x14ac:dyDescent="0.3">
      <c r="A35" s="25"/>
      <c r="B35" s="27">
        <v>2005</v>
      </c>
      <c r="C35" s="135">
        <f>'calculation details 3Da1'!D19</f>
        <v>2.71</v>
      </c>
      <c r="D35" s="135">
        <f>'calculation details 3Da1'!G19</f>
        <v>2.1680000000000001</v>
      </c>
      <c r="E35" s="135" t="s">
        <v>71</v>
      </c>
      <c r="F35" s="135" t="s">
        <v>38</v>
      </c>
      <c r="G35" s="135" t="s">
        <v>38</v>
      </c>
    </row>
    <row r="36" spans="1:7" ht="15.75" thickBot="1" x14ac:dyDescent="0.3">
      <c r="A36" s="25"/>
      <c r="B36" s="27">
        <v>1990</v>
      </c>
      <c r="C36" s="135">
        <f>'calculation details 3Da1'!D4</f>
        <v>1.8049999999999999</v>
      </c>
      <c r="D36" s="135">
        <f>'calculation details 3Da1'!G4</f>
        <v>1.444</v>
      </c>
      <c r="E36" s="135" t="s">
        <v>71</v>
      </c>
      <c r="F36" s="135" t="s">
        <v>38</v>
      </c>
      <c r="G36" s="135" t="s">
        <v>38</v>
      </c>
    </row>
    <row r="37" spans="1:7" ht="15.75" thickBot="1" x14ac:dyDescent="0.3">
      <c r="A37" s="19"/>
      <c r="B37" s="28"/>
      <c r="C37" s="4"/>
      <c r="D37" s="11"/>
      <c r="E37" s="8"/>
      <c r="F37" s="8"/>
      <c r="G37" s="30"/>
    </row>
    <row r="38" spans="1:7" ht="15.75" thickBot="1" x14ac:dyDescent="0.3">
      <c r="B38" s="16" t="s">
        <v>18</v>
      </c>
      <c r="C38" s="17"/>
      <c r="D38" s="12" t="s">
        <v>39</v>
      </c>
      <c r="E38" s="4"/>
      <c r="F38" s="4"/>
      <c r="G38" s="31"/>
    </row>
    <row r="39" spans="1:7" ht="15.75" thickBot="1" x14ac:dyDescent="0.3">
      <c r="A39" s="19"/>
      <c r="B39" s="33"/>
      <c r="C39" s="7"/>
      <c r="D39" s="11"/>
      <c r="E39" s="7"/>
      <c r="F39" s="7"/>
      <c r="G39" s="32"/>
    </row>
    <row r="40" spans="1:7" x14ac:dyDescent="0.25">
      <c r="B40" s="9"/>
      <c r="C40" s="9"/>
      <c r="D40" s="9"/>
      <c r="E40" s="9"/>
      <c r="F40" s="9"/>
    </row>
    <row r="41" spans="1:7" x14ac:dyDescent="0.25">
      <c r="B41" s="9"/>
      <c r="C41" s="9"/>
      <c r="D41" s="9"/>
      <c r="E41" s="9"/>
      <c r="F41" s="9"/>
    </row>
    <row r="42" spans="1:7" x14ac:dyDescent="0.25">
      <c r="B42" s="9"/>
      <c r="C42" s="9"/>
      <c r="D42" s="9"/>
      <c r="E42" s="9"/>
      <c r="F42" s="9"/>
    </row>
    <row r="43" spans="1:7" x14ac:dyDescent="0.25">
      <c r="B43" s="9"/>
      <c r="C43" s="9"/>
      <c r="D43" s="9"/>
      <c r="E43" s="9"/>
      <c r="F43" s="9"/>
    </row>
  </sheetData>
  <mergeCells count="6">
    <mergeCell ref="C10:G10"/>
    <mergeCell ref="C31:G31"/>
    <mergeCell ref="C11:G11"/>
    <mergeCell ref="C12:G12"/>
    <mergeCell ref="C14:G14"/>
    <mergeCell ref="C23:G23"/>
  </mergeCells>
  <pageMargins left="0.7" right="0.7" top="0.78740157499999996" bottom="0.78740157499999996"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31"/>
  <sheetViews>
    <sheetView topLeftCell="A22" zoomScale="60" zoomScaleNormal="60" workbookViewId="0">
      <selection activeCell="N26" sqref="N26"/>
    </sheetView>
  </sheetViews>
  <sheetFormatPr baseColWidth="10" defaultColWidth="11.5703125" defaultRowHeight="15" x14ac:dyDescent="0.25"/>
  <cols>
    <col min="1" max="1" width="11.5703125" customWidth="1"/>
    <col min="2" max="2" width="14.28515625" customWidth="1"/>
    <col min="3" max="3" width="13.7109375" customWidth="1"/>
    <col min="4" max="4" width="14.140625" customWidth="1"/>
    <col min="5" max="5" width="15.7109375" customWidth="1"/>
    <col min="6" max="6" width="19.7109375" customWidth="1"/>
    <col min="7" max="8" width="15.7109375" customWidth="1"/>
    <col min="9" max="12" width="19.140625" customWidth="1"/>
    <col min="14" max="15" width="17.7109375" customWidth="1"/>
    <col min="16" max="16" width="17.28515625" customWidth="1"/>
  </cols>
  <sheetData>
    <row r="2" spans="1:16" x14ac:dyDescent="0.25">
      <c r="D2" s="127" t="s">
        <v>46</v>
      </c>
      <c r="E2" s="127"/>
      <c r="F2" s="127"/>
      <c r="G2" s="127" t="s">
        <v>47</v>
      </c>
      <c r="H2" s="127"/>
      <c r="I2" s="127"/>
      <c r="J2" s="137"/>
      <c r="K2" s="137"/>
      <c r="L2" s="137"/>
      <c r="N2" t="s">
        <v>58</v>
      </c>
    </row>
    <row r="3" spans="1:16" ht="30" x14ac:dyDescent="0.25">
      <c r="B3" s="88" t="s">
        <v>49</v>
      </c>
      <c r="C3" s="89" t="s">
        <v>50</v>
      </c>
      <c r="D3" s="88" t="s">
        <v>54</v>
      </c>
      <c r="E3" s="88" t="s">
        <v>55</v>
      </c>
      <c r="F3" s="125" t="s">
        <v>63</v>
      </c>
      <c r="G3" s="88" t="s">
        <v>61</v>
      </c>
      <c r="H3" s="88" t="s">
        <v>62</v>
      </c>
      <c r="I3" s="125" t="s">
        <v>60</v>
      </c>
      <c r="J3" s="88" t="s">
        <v>67</v>
      </c>
      <c r="K3" s="88" t="s">
        <v>68</v>
      </c>
      <c r="L3" s="88" t="s">
        <v>69</v>
      </c>
      <c r="N3" s="88" t="s">
        <v>53</v>
      </c>
      <c r="O3" s="88" t="s">
        <v>59</v>
      </c>
    </row>
    <row r="4" spans="1:16" x14ac:dyDescent="0.25">
      <c r="A4" s="93">
        <v>1990</v>
      </c>
      <c r="B4" s="90">
        <f>$B$9</f>
        <v>36100000</v>
      </c>
      <c r="C4" s="91" t="s">
        <v>51</v>
      </c>
      <c r="D4" s="123">
        <f>B4*$N$4/1000000</f>
        <v>1.8049999999999999</v>
      </c>
      <c r="E4" s="138" t="s">
        <v>38</v>
      </c>
      <c r="F4" s="126">
        <f>D4-IF(E4="NE",0,E4)</f>
        <v>1.8049999999999999</v>
      </c>
      <c r="G4" s="123">
        <f>B4*$O$4/1000000</f>
        <v>1.444</v>
      </c>
      <c r="H4" s="138" t="s">
        <v>38</v>
      </c>
      <c r="I4" s="126">
        <f>G4-IF(H4="NE",0,H4)</f>
        <v>1.444</v>
      </c>
      <c r="J4" s="138" t="s">
        <v>38</v>
      </c>
      <c r="K4" s="138" t="s">
        <v>38</v>
      </c>
      <c r="L4" s="138" t="s">
        <v>38</v>
      </c>
      <c r="N4" s="94">
        <v>0.05</v>
      </c>
      <c r="O4" s="94">
        <v>0.04</v>
      </c>
    </row>
    <row r="5" spans="1:16" x14ac:dyDescent="0.25">
      <c r="A5" s="93">
        <v>1991</v>
      </c>
      <c r="B5" s="90">
        <f>$B$9</f>
        <v>36100000</v>
      </c>
      <c r="C5" s="91" t="s">
        <v>51</v>
      </c>
      <c r="D5" s="123">
        <f>B5*$N$4/1000000</f>
        <v>1.8049999999999999</v>
      </c>
      <c r="E5" s="138" t="s">
        <v>38</v>
      </c>
      <c r="F5" s="126">
        <f t="shared" ref="F5:F30" si="0">D5-IF(E5="NE",0,E5)</f>
        <v>1.8049999999999999</v>
      </c>
      <c r="G5" s="123">
        <f t="shared" ref="G5:G30" si="1">B5*$O$4/1000000</f>
        <v>1.444</v>
      </c>
      <c r="H5" s="138" t="s">
        <v>38</v>
      </c>
      <c r="I5" s="126">
        <f t="shared" ref="I5:I30" si="2">G5-IF(H5="NE",0,H5)</f>
        <v>1.444</v>
      </c>
      <c r="J5" s="138" t="s">
        <v>38</v>
      </c>
      <c r="K5" s="138" t="s">
        <v>38</v>
      </c>
      <c r="L5" s="138" t="s">
        <v>38</v>
      </c>
    </row>
    <row r="6" spans="1:16" x14ac:dyDescent="0.25">
      <c r="A6" s="93">
        <v>1992</v>
      </c>
      <c r="B6" s="90">
        <f>$B$9</f>
        <v>36100000</v>
      </c>
      <c r="C6" s="91" t="s">
        <v>51</v>
      </c>
      <c r="D6" s="123">
        <f>B6*$N$4/1000000</f>
        <v>1.8049999999999999</v>
      </c>
      <c r="E6" s="138" t="s">
        <v>38</v>
      </c>
      <c r="F6" s="126">
        <f t="shared" si="0"/>
        <v>1.8049999999999999</v>
      </c>
      <c r="G6" s="123">
        <f t="shared" si="1"/>
        <v>1.444</v>
      </c>
      <c r="H6" s="138" t="s">
        <v>38</v>
      </c>
      <c r="I6" s="126">
        <f t="shared" si="2"/>
        <v>1.444</v>
      </c>
      <c r="J6" s="138" t="s">
        <v>38</v>
      </c>
      <c r="K6" s="138" t="s">
        <v>38</v>
      </c>
      <c r="L6" s="138" t="s">
        <v>38</v>
      </c>
    </row>
    <row r="7" spans="1:16" x14ac:dyDescent="0.25">
      <c r="A7" s="93">
        <v>1993</v>
      </c>
      <c r="B7" s="90">
        <f>$B$9</f>
        <v>36100000</v>
      </c>
      <c r="C7" s="91" t="s">
        <v>51</v>
      </c>
      <c r="D7" s="123">
        <f>B7*$N$4/1000000</f>
        <v>1.8049999999999999</v>
      </c>
      <c r="E7" s="138" t="s">
        <v>38</v>
      </c>
      <c r="F7" s="126">
        <f t="shared" si="0"/>
        <v>1.8049999999999999</v>
      </c>
      <c r="G7" s="123">
        <f t="shared" si="1"/>
        <v>1.444</v>
      </c>
      <c r="H7" s="138" t="s">
        <v>38</v>
      </c>
      <c r="I7" s="126">
        <f t="shared" si="2"/>
        <v>1.444</v>
      </c>
      <c r="J7" s="138" t="s">
        <v>38</v>
      </c>
      <c r="K7" s="138" t="s">
        <v>38</v>
      </c>
      <c r="L7" s="138" t="s">
        <v>38</v>
      </c>
    </row>
    <row r="8" spans="1:16" x14ac:dyDescent="0.25">
      <c r="A8" s="93">
        <v>1994</v>
      </c>
      <c r="B8" s="90">
        <f>$B$9</f>
        <v>36100000</v>
      </c>
      <c r="C8" s="91" t="s">
        <v>51</v>
      </c>
      <c r="D8" s="123">
        <f>B8*$N$4/1000000</f>
        <v>1.8049999999999999</v>
      </c>
      <c r="E8" s="138" t="s">
        <v>38</v>
      </c>
      <c r="F8" s="126">
        <f t="shared" si="0"/>
        <v>1.8049999999999999</v>
      </c>
      <c r="G8" s="123">
        <f t="shared" si="1"/>
        <v>1.444</v>
      </c>
      <c r="H8" s="138" t="s">
        <v>38</v>
      </c>
      <c r="I8" s="126">
        <f t="shared" si="2"/>
        <v>1.444</v>
      </c>
      <c r="J8" s="138" t="s">
        <v>38</v>
      </c>
      <c r="K8" s="138" t="s">
        <v>38</v>
      </c>
      <c r="L8" s="138" t="s">
        <v>38</v>
      </c>
    </row>
    <row r="9" spans="1:16" x14ac:dyDescent="0.25">
      <c r="A9" s="93">
        <v>1995</v>
      </c>
      <c r="B9" s="122">
        <v>36100000</v>
      </c>
      <c r="C9" s="91" t="s">
        <v>45</v>
      </c>
      <c r="D9" s="123">
        <f>B9*$N$4/1000000</f>
        <v>1.8049999999999999</v>
      </c>
      <c r="E9" s="138">
        <v>2.9241000000000001</v>
      </c>
      <c r="F9" s="126">
        <f t="shared" si="0"/>
        <v>-1.1191000000000002</v>
      </c>
      <c r="G9" s="123">
        <f t="shared" si="1"/>
        <v>1.444</v>
      </c>
      <c r="H9" s="138">
        <v>0.93859999999999999</v>
      </c>
      <c r="I9" s="126">
        <f t="shared" si="2"/>
        <v>0.50539999999999996</v>
      </c>
      <c r="J9" s="138" t="s">
        <v>38</v>
      </c>
      <c r="K9" s="138" t="s">
        <v>38</v>
      </c>
      <c r="L9" s="138" t="s">
        <v>38</v>
      </c>
    </row>
    <row r="10" spans="1:16" x14ac:dyDescent="0.25">
      <c r="A10" s="93">
        <v>1996</v>
      </c>
      <c r="B10" s="90">
        <f>B9+($B$13-$B$9)/($A$13-$A$9)*(A10-A9)</f>
        <v>31325000</v>
      </c>
      <c r="C10" s="91" t="s">
        <v>52</v>
      </c>
      <c r="D10" s="123">
        <f>B10*$N$4/1000000</f>
        <v>1.5662499999999999</v>
      </c>
      <c r="E10" s="138" t="s">
        <v>38</v>
      </c>
      <c r="F10" s="126">
        <f t="shared" si="0"/>
        <v>1.5662499999999999</v>
      </c>
      <c r="G10" s="123">
        <f t="shared" si="1"/>
        <v>1.2529999999999999</v>
      </c>
      <c r="H10" s="138" t="s">
        <v>38</v>
      </c>
      <c r="I10" s="126">
        <f t="shared" si="2"/>
        <v>1.2529999999999999</v>
      </c>
      <c r="J10" s="138" t="s">
        <v>38</v>
      </c>
      <c r="K10" s="138" t="s">
        <v>38</v>
      </c>
      <c r="L10" s="138" t="s">
        <v>38</v>
      </c>
    </row>
    <row r="11" spans="1:16" x14ac:dyDescent="0.25">
      <c r="A11" s="93">
        <v>1997</v>
      </c>
      <c r="B11" s="90">
        <f t="shared" ref="B11:B12" si="3">B10+($B$13-$B$9)/($A$13-$A$9)*(A11-A10)</f>
        <v>26550000</v>
      </c>
      <c r="C11" s="91" t="s">
        <v>52</v>
      </c>
      <c r="D11" s="123">
        <f>B11*$N$4/1000000</f>
        <v>1.3274999999999999</v>
      </c>
      <c r="E11" s="138" t="s">
        <v>38</v>
      </c>
      <c r="F11" s="126">
        <f t="shared" si="0"/>
        <v>1.3274999999999999</v>
      </c>
      <c r="G11" s="123">
        <f t="shared" si="1"/>
        <v>1.0620000000000001</v>
      </c>
      <c r="H11" s="138" t="s">
        <v>38</v>
      </c>
      <c r="I11" s="126">
        <f t="shared" si="2"/>
        <v>1.0620000000000001</v>
      </c>
      <c r="J11" s="138" t="s">
        <v>38</v>
      </c>
      <c r="K11" s="138" t="s">
        <v>38</v>
      </c>
      <c r="L11" s="138" t="s">
        <v>38</v>
      </c>
    </row>
    <row r="12" spans="1:16" x14ac:dyDescent="0.25">
      <c r="A12" s="93">
        <v>1998</v>
      </c>
      <c r="B12" s="90">
        <f t="shared" si="3"/>
        <v>21775000</v>
      </c>
      <c r="C12" s="91" t="s">
        <v>52</v>
      </c>
      <c r="D12" s="123">
        <f>B12*$N$4/1000000</f>
        <v>1.0887500000000001</v>
      </c>
      <c r="E12" s="138" t="s">
        <v>38</v>
      </c>
      <c r="F12" s="126">
        <f t="shared" si="0"/>
        <v>1.0887500000000001</v>
      </c>
      <c r="G12" s="123">
        <f t="shared" si="1"/>
        <v>0.871</v>
      </c>
      <c r="H12" s="138" t="s">
        <v>38</v>
      </c>
      <c r="I12" s="126">
        <f t="shared" si="2"/>
        <v>0.871</v>
      </c>
      <c r="J12" s="138" t="s">
        <v>38</v>
      </c>
      <c r="K12" s="138" t="s">
        <v>38</v>
      </c>
      <c r="L12" s="138" t="s">
        <v>38</v>
      </c>
    </row>
    <row r="13" spans="1:16" x14ac:dyDescent="0.25">
      <c r="A13" s="93">
        <v>1999</v>
      </c>
      <c r="B13" s="122">
        <v>17000000</v>
      </c>
      <c r="C13" s="91" t="s">
        <v>45</v>
      </c>
      <c r="D13" s="123">
        <f>B13*$N$4/1000000</f>
        <v>0.85</v>
      </c>
      <c r="E13" s="138">
        <v>1.377</v>
      </c>
      <c r="F13" s="126">
        <f t="shared" si="0"/>
        <v>-0.52700000000000002</v>
      </c>
      <c r="G13" s="123">
        <f t="shared" si="1"/>
        <v>0.68</v>
      </c>
      <c r="H13" s="138">
        <v>0.442</v>
      </c>
      <c r="I13" s="126">
        <f t="shared" si="2"/>
        <v>0.23800000000000004</v>
      </c>
      <c r="J13" s="138" t="s">
        <v>38</v>
      </c>
      <c r="K13" s="138" t="s">
        <v>38</v>
      </c>
      <c r="L13" s="138" t="s">
        <v>38</v>
      </c>
    </row>
    <row r="14" spans="1:16" x14ac:dyDescent="0.25">
      <c r="A14" s="93">
        <v>2000</v>
      </c>
      <c r="B14" s="122">
        <v>32900000</v>
      </c>
      <c r="C14" s="91" t="s">
        <v>45</v>
      </c>
      <c r="D14" s="123">
        <f>B14*$N$4/1000000</f>
        <v>1.645</v>
      </c>
      <c r="E14" s="138">
        <v>2.6648999999999998</v>
      </c>
      <c r="F14" s="126">
        <f t="shared" si="0"/>
        <v>-1.0198999999999998</v>
      </c>
      <c r="G14" s="123">
        <f t="shared" si="1"/>
        <v>1.3160000000000001</v>
      </c>
      <c r="H14" s="138">
        <v>0.85539999999999994</v>
      </c>
      <c r="I14" s="126">
        <f t="shared" si="2"/>
        <v>0.46060000000000012</v>
      </c>
      <c r="J14" s="138">
        <v>0.89572611999999996</v>
      </c>
      <c r="K14" s="138">
        <v>1.62480552</v>
      </c>
      <c r="L14" s="138">
        <v>6.2492519999999996E-2</v>
      </c>
      <c r="N14" s="139"/>
      <c r="O14" s="139"/>
      <c r="P14" s="139"/>
    </row>
    <row r="15" spans="1:16" x14ac:dyDescent="0.25">
      <c r="A15" s="93">
        <v>2001</v>
      </c>
      <c r="B15" s="122">
        <v>31400000</v>
      </c>
      <c r="C15" s="91" t="s">
        <v>45</v>
      </c>
      <c r="D15" s="123">
        <f>B15*$N$4/1000000</f>
        <v>1.57</v>
      </c>
      <c r="E15" s="138">
        <v>2.5434000000000001</v>
      </c>
      <c r="F15" s="126">
        <f t="shared" si="0"/>
        <v>-0.97340000000000004</v>
      </c>
      <c r="G15" s="123">
        <f t="shared" si="1"/>
        <v>1.256</v>
      </c>
      <c r="H15" s="138">
        <v>0.8163999999999999</v>
      </c>
      <c r="I15" s="126">
        <f t="shared" si="2"/>
        <v>0.4396000000000001</v>
      </c>
      <c r="J15" s="138">
        <v>0.9996081</v>
      </c>
      <c r="K15" s="138">
        <v>1.8132426000000001</v>
      </c>
      <c r="L15" s="138">
        <v>6.9740099999999985E-2</v>
      </c>
      <c r="N15" s="139"/>
      <c r="O15" s="139"/>
      <c r="P15" s="139"/>
    </row>
    <row r="16" spans="1:16" x14ac:dyDescent="0.25">
      <c r="A16" s="93">
        <v>2002</v>
      </c>
      <c r="B16" s="122">
        <v>38500000</v>
      </c>
      <c r="C16" s="91" t="s">
        <v>45</v>
      </c>
      <c r="D16" s="123">
        <f>B16*$N$4/1000000</f>
        <v>1.925</v>
      </c>
      <c r="E16" s="138">
        <v>3.1185</v>
      </c>
      <c r="F16" s="126">
        <f t="shared" si="0"/>
        <v>-1.1935</v>
      </c>
      <c r="G16" s="123">
        <f t="shared" si="1"/>
        <v>1.54</v>
      </c>
      <c r="H16" s="138">
        <v>1.0009999999999999</v>
      </c>
      <c r="I16" s="126">
        <f t="shared" si="2"/>
        <v>0.53900000000000015</v>
      </c>
      <c r="J16" s="138">
        <v>1.0517008799999998</v>
      </c>
      <c r="K16" s="138">
        <v>1.9077364800000001</v>
      </c>
      <c r="L16" s="138">
        <v>7.3374479999999992E-2</v>
      </c>
      <c r="N16" s="139"/>
      <c r="O16" s="139"/>
      <c r="P16" s="139"/>
    </row>
    <row r="17" spans="1:16" x14ac:dyDescent="0.25">
      <c r="A17" s="93">
        <v>2003</v>
      </c>
      <c r="B17" s="122">
        <v>42200000</v>
      </c>
      <c r="C17" s="91" t="s">
        <v>45</v>
      </c>
      <c r="D17" s="123">
        <f>B17*$N$4/1000000</f>
        <v>2.11</v>
      </c>
      <c r="E17" s="138">
        <v>3.4182000000000001</v>
      </c>
      <c r="F17" s="126">
        <f t="shared" si="0"/>
        <v>-1.3082000000000003</v>
      </c>
      <c r="G17" s="123">
        <f t="shared" si="1"/>
        <v>1.6879999999999999</v>
      </c>
      <c r="H17" s="138">
        <v>1.0972</v>
      </c>
      <c r="I17" s="126">
        <f t="shared" si="2"/>
        <v>0.59079999999999999</v>
      </c>
      <c r="J17" s="138">
        <v>1.0487897800000001</v>
      </c>
      <c r="K17" s="138">
        <v>1.9024558800000002</v>
      </c>
      <c r="L17" s="138">
        <v>7.3171379999999994E-2</v>
      </c>
      <c r="N17" s="139"/>
      <c r="O17" s="139"/>
      <c r="P17" s="139"/>
    </row>
    <row r="18" spans="1:16" x14ac:dyDescent="0.25">
      <c r="A18" s="93">
        <v>2004</v>
      </c>
      <c r="B18" s="122">
        <v>62000000</v>
      </c>
      <c r="C18" s="91" t="s">
        <v>45</v>
      </c>
      <c r="D18" s="123">
        <f>B18*$N$4/1000000</f>
        <v>3.1</v>
      </c>
      <c r="E18" s="138">
        <v>5.0220000000000002</v>
      </c>
      <c r="F18" s="126">
        <f t="shared" si="0"/>
        <v>-1.9220000000000002</v>
      </c>
      <c r="G18" s="123">
        <f t="shared" si="1"/>
        <v>2.48</v>
      </c>
      <c r="H18" s="138">
        <v>1.6119999999999999</v>
      </c>
      <c r="I18" s="126">
        <f t="shared" si="2"/>
        <v>0.8680000000000001</v>
      </c>
      <c r="J18" s="138">
        <v>1.11262672</v>
      </c>
      <c r="K18" s="138">
        <v>2.0182531200000002</v>
      </c>
      <c r="L18" s="138">
        <v>7.7625119999999992E-2</v>
      </c>
      <c r="N18" s="139"/>
      <c r="O18" s="139"/>
      <c r="P18" s="139"/>
    </row>
    <row r="19" spans="1:16" x14ac:dyDescent="0.25">
      <c r="A19" s="93">
        <v>2005</v>
      </c>
      <c r="B19" s="122">
        <v>54200000</v>
      </c>
      <c r="C19" s="91" t="s">
        <v>45</v>
      </c>
      <c r="D19" s="123">
        <f>B19*$N$4/1000000</f>
        <v>2.71</v>
      </c>
      <c r="E19" s="138">
        <v>4.3902000000000001</v>
      </c>
      <c r="F19" s="126">
        <f t="shared" si="0"/>
        <v>-1.6802000000000001</v>
      </c>
      <c r="G19" s="123">
        <f t="shared" si="1"/>
        <v>2.1680000000000001</v>
      </c>
      <c r="H19" s="138">
        <v>1.4092</v>
      </c>
      <c r="I19" s="126">
        <f t="shared" si="2"/>
        <v>0.75880000000000014</v>
      </c>
      <c r="J19" s="138">
        <v>1.14201292</v>
      </c>
      <c r="K19" s="138">
        <v>2.0715583200000003</v>
      </c>
      <c r="L19" s="138">
        <v>7.9675319999999994E-2</v>
      </c>
      <c r="N19" s="139"/>
      <c r="O19" s="139"/>
      <c r="P19" s="139"/>
    </row>
    <row r="20" spans="1:16" x14ac:dyDescent="0.25">
      <c r="A20" s="93">
        <v>2006</v>
      </c>
      <c r="B20" s="122">
        <v>68100000</v>
      </c>
      <c r="C20" s="91" t="s">
        <v>45</v>
      </c>
      <c r="D20" s="123">
        <f>B20*$N$4/1000000</f>
        <v>3.4049999999999998</v>
      </c>
      <c r="E20" s="138">
        <v>5.5160999999999998</v>
      </c>
      <c r="F20" s="126">
        <f t="shared" si="0"/>
        <v>-2.1111</v>
      </c>
      <c r="G20" s="123">
        <f t="shared" si="1"/>
        <v>2.7240000000000002</v>
      </c>
      <c r="H20" s="138">
        <v>1.7705999999999997</v>
      </c>
      <c r="I20" s="126">
        <f t="shared" si="2"/>
        <v>0.95340000000000047</v>
      </c>
      <c r="J20" s="138">
        <v>1.1406085400000001</v>
      </c>
      <c r="K20" s="138">
        <v>2.0690108400000002</v>
      </c>
      <c r="L20" s="138">
        <v>7.9577339999999996E-2</v>
      </c>
      <c r="N20" s="139"/>
      <c r="O20" s="139"/>
      <c r="P20" s="139"/>
    </row>
    <row r="21" spans="1:16" x14ac:dyDescent="0.25">
      <c r="A21" s="93">
        <v>2007</v>
      </c>
      <c r="B21" s="122">
        <v>55100000</v>
      </c>
      <c r="C21" s="91" t="s">
        <v>45</v>
      </c>
      <c r="D21" s="123">
        <f>B21*$N$4/1000000</f>
        <v>2.7549999999999999</v>
      </c>
      <c r="E21" s="138">
        <v>4.4630999999999998</v>
      </c>
      <c r="F21" s="126">
        <f t="shared" si="0"/>
        <v>-1.7081</v>
      </c>
      <c r="G21" s="123">
        <f t="shared" si="1"/>
        <v>2.2040000000000002</v>
      </c>
      <c r="H21" s="138">
        <v>1.4325999999999999</v>
      </c>
      <c r="I21" s="126">
        <f t="shared" si="2"/>
        <v>0.77140000000000031</v>
      </c>
      <c r="J21" s="138">
        <v>1.1385213200000002</v>
      </c>
      <c r="K21" s="138">
        <v>2.0652247199999998</v>
      </c>
      <c r="L21" s="138">
        <v>7.9431719999999997E-2</v>
      </c>
      <c r="N21" s="139"/>
      <c r="O21" s="139"/>
      <c r="P21" s="139"/>
    </row>
    <row r="22" spans="1:16" x14ac:dyDescent="0.25">
      <c r="A22" s="93">
        <v>2008</v>
      </c>
      <c r="B22" s="122">
        <v>93300000</v>
      </c>
      <c r="C22" s="91" t="s">
        <v>45</v>
      </c>
      <c r="D22" s="123">
        <f>B22*$N$4/1000000</f>
        <v>4.665</v>
      </c>
      <c r="E22" s="138">
        <v>7.5572999999999997</v>
      </c>
      <c r="F22" s="126">
        <f t="shared" si="0"/>
        <v>-2.8922999999999996</v>
      </c>
      <c r="G22" s="123">
        <f t="shared" si="1"/>
        <v>3.7320000000000002</v>
      </c>
      <c r="H22" s="138">
        <v>2.4257999999999997</v>
      </c>
      <c r="I22" s="126">
        <f t="shared" si="2"/>
        <v>1.3062000000000005</v>
      </c>
      <c r="J22" s="138">
        <v>1.2898976599999998</v>
      </c>
      <c r="K22" s="138">
        <v>2.3398143599999996</v>
      </c>
      <c r="L22" s="138">
        <v>8.9992859999999994E-2</v>
      </c>
      <c r="N22" s="139"/>
      <c r="O22" s="139"/>
      <c r="P22" s="139"/>
    </row>
    <row r="23" spans="1:16" x14ac:dyDescent="0.25">
      <c r="A23" s="93">
        <v>2009</v>
      </c>
      <c r="B23" s="122">
        <v>57200000</v>
      </c>
      <c r="C23" s="91" t="s">
        <v>45</v>
      </c>
      <c r="D23" s="123">
        <f>B23*$N$4/1000000</f>
        <v>2.86</v>
      </c>
      <c r="E23" s="138">
        <v>4.6332000000000004</v>
      </c>
      <c r="F23" s="126">
        <f t="shared" si="0"/>
        <v>-1.7732000000000006</v>
      </c>
      <c r="G23" s="123">
        <f t="shared" si="1"/>
        <v>2.2879999999999998</v>
      </c>
      <c r="H23" s="138">
        <v>1.4872000000000001</v>
      </c>
      <c r="I23" s="126">
        <f t="shared" si="2"/>
        <v>0.80079999999999973</v>
      </c>
      <c r="J23" s="138">
        <v>1.46668614</v>
      </c>
      <c r="K23" s="138">
        <v>2.6605004399999999</v>
      </c>
      <c r="L23" s="138">
        <v>0.10232694000000001</v>
      </c>
      <c r="N23" s="139"/>
      <c r="O23" s="139"/>
      <c r="P23" s="139"/>
    </row>
    <row r="24" spans="1:16" x14ac:dyDescent="0.25">
      <c r="A24" s="93">
        <v>2010</v>
      </c>
      <c r="B24" s="122">
        <v>25897000</v>
      </c>
      <c r="C24" s="91" t="s">
        <v>45</v>
      </c>
      <c r="D24" s="123">
        <f>B24*$N$4/1000000</f>
        <v>1.2948500000000001</v>
      </c>
      <c r="E24" s="138">
        <v>2.673</v>
      </c>
      <c r="F24" s="126">
        <f t="shared" si="0"/>
        <v>-1.37815</v>
      </c>
      <c r="G24" s="123">
        <f t="shared" si="1"/>
        <v>1.0358799999999999</v>
      </c>
      <c r="H24" s="138">
        <v>0.85799999999999998</v>
      </c>
      <c r="I24" s="126">
        <f t="shared" si="2"/>
        <v>0.17787999999999993</v>
      </c>
      <c r="J24" s="138">
        <v>1.3621316399999999</v>
      </c>
      <c r="K24" s="138">
        <v>2.4708434399999999</v>
      </c>
      <c r="L24" s="138">
        <v>9.5032439999999996E-2</v>
      </c>
      <c r="N24" s="139"/>
      <c r="O24" s="139"/>
      <c r="P24" s="139"/>
    </row>
    <row r="25" spans="1:16" x14ac:dyDescent="0.25">
      <c r="A25" s="93">
        <v>2011</v>
      </c>
      <c r="B25" s="122">
        <v>16751000</v>
      </c>
      <c r="C25" s="91" t="s">
        <v>45</v>
      </c>
      <c r="D25" s="123">
        <f>B25*$N$4/1000000</f>
        <v>0.83755000000000002</v>
      </c>
      <c r="E25" s="138">
        <v>1.3568310000000001</v>
      </c>
      <c r="F25" s="126">
        <f t="shared" si="0"/>
        <v>-0.5192810000000001</v>
      </c>
      <c r="G25" s="123">
        <f t="shared" si="1"/>
        <v>0.67003999999999997</v>
      </c>
      <c r="H25" s="138">
        <v>0.43552599999999997</v>
      </c>
      <c r="I25" s="126">
        <f t="shared" si="2"/>
        <v>0.234514</v>
      </c>
      <c r="J25" s="138">
        <v>1.3830382400000001</v>
      </c>
      <c r="K25" s="138">
        <v>2.5087670399999999</v>
      </c>
      <c r="L25" s="138">
        <v>9.649104E-2</v>
      </c>
      <c r="N25" s="139"/>
      <c r="O25" s="139"/>
      <c r="P25" s="139"/>
    </row>
    <row r="26" spans="1:16" x14ac:dyDescent="0.25">
      <c r="A26" s="93">
        <v>2012</v>
      </c>
      <c r="B26" s="122">
        <v>21805000</v>
      </c>
      <c r="C26" s="91" t="s">
        <v>45</v>
      </c>
      <c r="D26" s="123">
        <f>B26*$N$4/1000000</f>
        <v>1.0902499999999999</v>
      </c>
      <c r="E26" s="138">
        <v>1.7662050000000002</v>
      </c>
      <c r="F26" s="126">
        <f t="shared" si="0"/>
        <v>-0.67595500000000031</v>
      </c>
      <c r="G26" s="123">
        <f t="shared" si="1"/>
        <v>0.87219999999999998</v>
      </c>
      <c r="H26" s="138">
        <v>0.56692999999999993</v>
      </c>
      <c r="I26" s="126">
        <f t="shared" si="2"/>
        <v>0.30527000000000004</v>
      </c>
      <c r="J26" s="138">
        <v>1.41652406</v>
      </c>
      <c r="K26" s="138">
        <v>2.5695087600000002</v>
      </c>
      <c r="L26" s="138">
        <v>9.882726E-2</v>
      </c>
      <c r="N26" s="139"/>
      <c r="O26" s="139"/>
      <c r="P26" s="139"/>
    </row>
    <row r="27" spans="1:16" x14ac:dyDescent="0.25">
      <c r="A27" s="93">
        <v>2013</v>
      </c>
      <c r="B27" s="122">
        <v>24064000</v>
      </c>
      <c r="C27" s="91" t="s">
        <v>45</v>
      </c>
      <c r="D27" s="123">
        <f>B27*$N$4/1000000</f>
        <v>1.2032</v>
      </c>
      <c r="E27" s="138">
        <v>1.949184</v>
      </c>
      <c r="F27" s="126">
        <f t="shared" si="0"/>
        <v>-0.74598399999999998</v>
      </c>
      <c r="G27" s="123">
        <f t="shared" si="1"/>
        <v>0.96255999999999997</v>
      </c>
      <c r="H27" s="138">
        <v>0.625664</v>
      </c>
      <c r="I27" s="126">
        <f t="shared" si="2"/>
        <v>0.33689599999999997</v>
      </c>
      <c r="J27" s="138">
        <v>1.4484532800000001</v>
      </c>
      <c r="K27" s="138">
        <v>2.6274268800000002</v>
      </c>
      <c r="L27" s="138">
        <v>0.10105487999999999</v>
      </c>
      <c r="N27" s="139"/>
      <c r="O27" s="139"/>
      <c r="P27" s="139"/>
    </row>
    <row r="28" spans="1:16" x14ac:dyDescent="0.25">
      <c r="A28" s="93">
        <v>2014</v>
      </c>
      <c r="B28" s="122">
        <v>27752000</v>
      </c>
      <c r="C28" s="91" t="s">
        <v>45</v>
      </c>
      <c r="D28" s="123">
        <f>B28*$N$4/1000000</f>
        <v>1.3875999999999999</v>
      </c>
      <c r="E28" s="138">
        <v>2.2479120000000004</v>
      </c>
      <c r="F28" s="126">
        <f t="shared" si="0"/>
        <v>-0.86031200000000041</v>
      </c>
      <c r="G28" s="123">
        <f t="shared" si="1"/>
        <v>1.11008</v>
      </c>
      <c r="H28" s="138">
        <v>0.72155199999999997</v>
      </c>
      <c r="I28" s="126">
        <f t="shared" si="2"/>
        <v>0.38852799999999998</v>
      </c>
      <c r="J28" s="138">
        <v>1.3878774599999999</v>
      </c>
      <c r="K28" s="138">
        <v>2.5175451600000001</v>
      </c>
      <c r="L28" s="138">
        <v>9.6828659999999997E-2</v>
      </c>
      <c r="N28" s="139"/>
      <c r="O28" s="139"/>
      <c r="P28" s="139"/>
    </row>
    <row r="29" spans="1:16" x14ac:dyDescent="0.25">
      <c r="A29" s="93">
        <v>2015</v>
      </c>
      <c r="B29" s="92">
        <f>TREND($B$24:$B$28,$A$24:$A$28,A29)</f>
        <v>26560700</v>
      </c>
      <c r="C29" s="91" t="s">
        <v>52</v>
      </c>
      <c r="D29" s="123">
        <f>B29*$N$4/1000000</f>
        <v>1.3280350000000001</v>
      </c>
      <c r="E29" s="138" t="s">
        <v>38</v>
      </c>
      <c r="F29" s="126">
        <f t="shared" si="0"/>
        <v>1.3280350000000001</v>
      </c>
      <c r="G29" s="123">
        <f t="shared" si="1"/>
        <v>1.0624279999999999</v>
      </c>
      <c r="H29" s="138" t="s">
        <v>38</v>
      </c>
      <c r="I29" s="126">
        <f t="shared" si="2"/>
        <v>1.0624279999999999</v>
      </c>
      <c r="J29" s="138" t="s">
        <v>38</v>
      </c>
      <c r="K29" s="138" t="s">
        <v>38</v>
      </c>
      <c r="L29" s="138" t="s">
        <v>38</v>
      </c>
      <c r="N29" s="139"/>
      <c r="O29" s="139"/>
      <c r="P29" s="139"/>
    </row>
    <row r="30" spans="1:16" x14ac:dyDescent="0.25">
      <c r="A30" s="93">
        <v>2016</v>
      </c>
      <c r="B30" s="92">
        <f>TREND($B$24:$B$28,$A$24:$A$28,A30)</f>
        <v>27663000</v>
      </c>
      <c r="C30" s="91" t="s">
        <v>52</v>
      </c>
      <c r="D30" s="123">
        <f>B30*$N$4/1000000</f>
        <v>1.3831500000000001</v>
      </c>
      <c r="E30" s="138" t="s">
        <v>38</v>
      </c>
      <c r="F30" s="126">
        <f t="shared" si="0"/>
        <v>1.3831500000000001</v>
      </c>
      <c r="G30" s="123">
        <f t="shared" si="1"/>
        <v>1.1065199999999999</v>
      </c>
      <c r="H30" s="138" t="s">
        <v>38</v>
      </c>
      <c r="I30" s="126">
        <f t="shared" si="2"/>
        <v>1.1065199999999999</v>
      </c>
      <c r="J30" s="138" t="s">
        <v>38</v>
      </c>
      <c r="K30" s="138" t="s">
        <v>38</v>
      </c>
      <c r="L30" s="138" t="s">
        <v>38</v>
      </c>
      <c r="N30" s="139"/>
      <c r="O30" s="139"/>
      <c r="P30" s="139"/>
    </row>
    <row r="31" spans="1:16" x14ac:dyDescent="0.25">
      <c r="F31" s="124"/>
    </row>
  </sheetData>
  <mergeCells count="2">
    <mergeCell ref="D2:F2"/>
    <mergeCell ref="G2:I2"/>
  </mergeCells>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963EF-7554-436D-A36D-CC86C2D58D60}">
  <sheetPr>
    <tabColor rgb="FFFF0000"/>
  </sheetPr>
  <dimension ref="A1:J43"/>
  <sheetViews>
    <sheetView topLeftCell="A22" zoomScale="80" zoomScaleNormal="80" workbookViewId="0">
      <selection activeCell="C6" sqref="C6"/>
    </sheetView>
  </sheetViews>
  <sheetFormatPr baseColWidth="10" defaultColWidth="11.5703125" defaultRowHeight="15" x14ac:dyDescent="0.25"/>
  <cols>
    <col min="1" max="1" width="12.7109375" style="18" customWidth="1"/>
    <col min="2" max="2" width="30.85546875" customWidth="1"/>
    <col min="3" max="3" width="15.7109375" style="2" customWidth="1"/>
    <col min="4" max="6" width="15.7109375" customWidth="1"/>
    <col min="7" max="7" width="19.28515625" customWidth="1"/>
  </cols>
  <sheetData>
    <row r="1" spans="1:9" ht="21" x14ac:dyDescent="0.25">
      <c r="A1"/>
      <c r="B1" s="1" t="s">
        <v>24</v>
      </c>
      <c r="C1" s="35"/>
      <c r="D1" s="36"/>
      <c r="E1" s="36"/>
      <c r="F1" s="36"/>
      <c r="G1" s="36"/>
      <c r="H1" s="36"/>
      <c r="I1" s="36"/>
    </row>
    <row r="2" spans="1:9" x14ac:dyDescent="0.25">
      <c r="C2" s="9"/>
    </row>
    <row r="3" spans="1:9" ht="15.75" thickBot="1" x14ac:dyDescent="0.3">
      <c r="C3" s="9"/>
    </row>
    <row r="4" spans="1:9" ht="24.75" customHeight="1" x14ac:dyDescent="0.25">
      <c r="B4" s="42" t="s">
        <v>14</v>
      </c>
      <c r="C4" s="37" t="s">
        <v>45</v>
      </c>
      <c r="D4" s="21"/>
      <c r="E4" s="21"/>
      <c r="F4" s="21"/>
      <c r="G4" s="22"/>
    </row>
    <row r="5" spans="1:9" ht="41.25" customHeight="1" x14ac:dyDescent="0.25">
      <c r="B5" s="43" t="s">
        <v>15</v>
      </c>
      <c r="C5" s="144" t="s">
        <v>72</v>
      </c>
      <c r="D5" s="145"/>
      <c r="E5" s="145"/>
      <c r="F5" s="145"/>
      <c r="G5" s="146"/>
    </row>
    <row r="6" spans="1:9" x14ac:dyDescent="0.25">
      <c r="B6" s="43" t="s">
        <v>1</v>
      </c>
      <c r="C6" s="38" t="s">
        <v>73</v>
      </c>
      <c r="D6" s="23"/>
      <c r="E6" s="23"/>
      <c r="F6" s="23"/>
      <c r="G6" s="24"/>
    </row>
    <row r="7" spans="1:9" x14ac:dyDescent="0.25">
      <c r="B7" s="43" t="s">
        <v>22</v>
      </c>
      <c r="C7" s="39" t="s">
        <v>56</v>
      </c>
      <c r="D7" s="23"/>
      <c r="E7" s="23"/>
      <c r="F7" s="23"/>
      <c r="G7" s="24"/>
    </row>
    <row r="8" spans="1:9" ht="24.75" customHeight="1" x14ac:dyDescent="0.25">
      <c r="B8" s="43" t="s">
        <v>23</v>
      </c>
      <c r="C8" s="40">
        <v>42906</v>
      </c>
      <c r="D8" s="34"/>
      <c r="E8" s="9"/>
      <c r="F8" s="23"/>
      <c r="G8" s="24"/>
    </row>
    <row r="9" spans="1:9" ht="24.75" customHeight="1" x14ac:dyDescent="0.25">
      <c r="B9" s="43" t="s">
        <v>2</v>
      </c>
      <c r="C9" s="41" t="s">
        <v>57</v>
      </c>
      <c r="D9" s="23"/>
      <c r="E9" s="23"/>
      <c r="F9" s="23"/>
      <c r="G9" s="24"/>
    </row>
    <row r="10" spans="1:9" ht="88.5" customHeight="1" x14ac:dyDescent="0.25">
      <c r="B10" s="43" t="s">
        <v>3</v>
      </c>
      <c r="C10" s="109" t="s">
        <v>85</v>
      </c>
      <c r="D10" s="120"/>
      <c r="E10" s="120"/>
      <c r="F10" s="120"/>
      <c r="G10" s="121"/>
    </row>
    <row r="11" spans="1:9" ht="56.25" customHeight="1" x14ac:dyDescent="0.25">
      <c r="B11" s="43" t="s">
        <v>4</v>
      </c>
      <c r="C11" s="109" t="s">
        <v>87</v>
      </c>
      <c r="D11" s="110"/>
      <c r="E11" s="110"/>
      <c r="F11" s="110"/>
      <c r="G11" s="111"/>
    </row>
    <row r="12" spans="1:9" ht="44.25" customHeight="1" thickBot="1" x14ac:dyDescent="0.3">
      <c r="B12" s="44" t="s">
        <v>5</v>
      </c>
      <c r="C12" s="115" t="s">
        <v>88</v>
      </c>
      <c r="D12" s="116"/>
      <c r="E12" s="116"/>
      <c r="F12" s="116"/>
      <c r="G12" s="117"/>
    </row>
    <row r="13" spans="1:9" ht="15.75" customHeight="1" thickBot="1" x14ac:dyDescent="0.3">
      <c r="B13" s="9"/>
      <c r="C13" s="9"/>
    </row>
    <row r="14" spans="1:9" ht="15.75" customHeight="1" thickBot="1" x14ac:dyDescent="0.3">
      <c r="B14" s="26" t="s">
        <v>25</v>
      </c>
      <c r="C14" s="118" t="s">
        <v>20</v>
      </c>
      <c r="D14" s="118"/>
      <c r="E14" s="118"/>
      <c r="F14" s="118"/>
      <c r="G14" s="119"/>
    </row>
    <row r="15" spans="1:9" ht="15.75" thickBot="1" x14ac:dyDescent="0.3">
      <c r="B15" s="13" t="s">
        <v>6</v>
      </c>
      <c r="C15" s="128" t="s">
        <v>37</v>
      </c>
      <c r="D15" s="129" t="s">
        <v>8</v>
      </c>
      <c r="E15" s="128"/>
      <c r="F15" s="128"/>
      <c r="G15" s="129"/>
    </row>
    <row r="16" spans="1:9" ht="15.75" thickBot="1" x14ac:dyDescent="0.3">
      <c r="B16" s="64">
        <v>2016</v>
      </c>
      <c r="C16" s="135" t="str">
        <f>'calculation details 3Dc &amp; 3De'!F30</f>
        <v>NE</v>
      </c>
      <c r="D16" s="135" t="str">
        <f>'calculation details 3Dc &amp; 3De'!G30</f>
        <v>NE</v>
      </c>
      <c r="E16" s="135"/>
      <c r="F16" s="135"/>
      <c r="G16" s="135"/>
    </row>
    <row r="17" spans="1:10" ht="15.75" thickBot="1" x14ac:dyDescent="0.3">
      <c r="B17" s="64">
        <v>2010</v>
      </c>
      <c r="C17" s="136">
        <f>'calculation details 3Dc &amp; 3De'!F24</f>
        <v>2.4708434399999999</v>
      </c>
      <c r="D17" s="136">
        <f>'calculation details 3Dc &amp; 3De'!G24</f>
        <v>9.5032439999999996E-2</v>
      </c>
      <c r="E17" s="136"/>
      <c r="F17" s="136"/>
      <c r="G17" s="136"/>
    </row>
    <row r="18" spans="1:10" ht="15.75" thickBot="1" x14ac:dyDescent="0.3">
      <c r="B18" s="64">
        <v>2005</v>
      </c>
      <c r="C18" s="135">
        <f>'calculation details 3Dc &amp; 3De'!F19</f>
        <v>2.0715583200000003</v>
      </c>
      <c r="D18" s="135">
        <f>'calculation details 3Dc &amp; 3De'!G19</f>
        <v>7.9675319999999994E-2</v>
      </c>
      <c r="E18" s="135"/>
      <c r="F18" s="135"/>
      <c r="G18" s="135"/>
    </row>
    <row r="19" spans="1:10" ht="15.75" thickBot="1" x14ac:dyDescent="0.3">
      <c r="A19" s="25"/>
      <c r="B19" s="27">
        <v>1990</v>
      </c>
      <c r="C19" s="135" t="str">
        <f>'calculation details 3Dc &amp; 3De'!F4</f>
        <v>NE</v>
      </c>
      <c r="D19" s="135" t="str">
        <f>'calculation details 3Dc &amp; 3De'!G4</f>
        <v>NE</v>
      </c>
      <c r="E19" s="135"/>
      <c r="F19" s="135"/>
      <c r="G19" s="135"/>
    </row>
    <row r="20" spans="1:10" ht="15.75" thickBot="1" x14ac:dyDescent="0.3">
      <c r="A20" s="19"/>
      <c r="B20" s="28"/>
      <c r="C20" s="47"/>
      <c r="D20" s="47"/>
      <c r="E20" s="47"/>
      <c r="F20" s="47"/>
      <c r="G20" s="31"/>
    </row>
    <row r="21" spans="1:10" ht="15.75" thickBot="1" x14ac:dyDescent="0.3">
      <c r="B21" s="48" t="s">
        <v>17</v>
      </c>
      <c r="C21" s="49"/>
      <c r="D21" s="5" t="s">
        <v>9</v>
      </c>
      <c r="E21" s="47"/>
      <c r="F21" s="47"/>
      <c r="G21" s="31"/>
    </row>
    <row r="22" spans="1:10" ht="15.75" customHeight="1" thickBot="1" x14ac:dyDescent="0.3">
      <c r="A22" s="19"/>
      <c r="B22" s="28"/>
      <c r="C22" s="47"/>
      <c r="D22" s="47"/>
      <c r="E22" s="46"/>
      <c r="F22" s="46"/>
      <c r="G22" s="32"/>
    </row>
    <row r="23" spans="1:10" ht="15.75" customHeight="1" thickBot="1" x14ac:dyDescent="0.3">
      <c r="A23" s="20"/>
      <c r="B23" s="29"/>
      <c r="C23" s="112" t="s">
        <v>11</v>
      </c>
      <c r="D23" s="113"/>
      <c r="E23" s="113"/>
      <c r="F23" s="113"/>
      <c r="G23" s="114"/>
    </row>
    <row r="24" spans="1:10" ht="15.75" thickBot="1" x14ac:dyDescent="0.3">
      <c r="A24" s="20"/>
      <c r="B24" s="130" t="s">
        <v>6</v>
      </c>
      <c r="C24" s="130"/>
      <c r="D24" s="130"/>
      <c r="E24" s="130"/>
      <c r="F24" s="130"/>
      <c r="G24" s="130"/>
    </row>
    <row r="25" spans="1:10" ht="15.75" thickBot="1" x14ac:dyDescent="0.3">
      <c r="A25" s="25"/>
      <c r="B25" s="131">
        <v>2016</v>
      </c>
      <c r="C25" s="132"/>
      <c r="D25" s="132"/>
      <c r="E25" s="133"/>
      <c r="F25" s="132"/>
      <c r="G25" s="132"/>
      <c r="J25" s="51"/>
    </row>
    <row r="26" spans="1:10" ht="15.75" thickBot="1" x14ac:dyDescent="0.3">
      <c r="A26" s="25"/>
      <c r="B26" s="131">
        <v>2010</v>
      </c>
      <c r="C26" s="134"/>
      <c r="D26" s="132"/>
      <c r="E26" s="133"/>
      <c r="F26" s="132"/>
      <c r="G26" s="132"/>
    </row>
    <row r="27" spans="1:10" ht="15.75" thickBot="1" x14ac:dyDescent="0.3">
      <c r="A27" s="25"/>
      <c r="B27" s="131">
        <v>2005</v>
      </c>
      <c r="C27" s="132"/>
      <c r="D27" s="132"/>
      <c r="E27" s="133"/>
      <c r="F27" s="132"/>
      <c r="G27" s="132"/>
    </row>
    <row r="28" spans="1:10" ht="15.75" thickBot="1" x14ac:dyDescent="0.3">
      <c r="A28" s="19"/>
      <c r="B28" s="28"/>
      <c r="C28" s="47"/>
      <c r="D28" s="46"/>
      <c r="E28" s="14"/>
      <c r="F28" s="3"/>
      <c r="G28" s="31"/>
    </row>
    <row r="29" spans="1:10" ht="15.75" thickBot="1" x14ac:dyDescent="0.3">
      <c r="B29" s="48" t="s">
        <v>16</v>
      </c>
      <c r="C29" s="49"/>
      <c r="D29" s="5"/>
      <c r="E29" s="14"/>
      <c r="F29" s="3"/>
      <c r="G29" s="31"/>
    </row>
    <row r="30" spans="1:10" ht="15.75" customHeight="1" thickBot="1" x14ac:dyDescent="0.3">
      <c r="A30" s="19"/>
      <c r="B30" s="28"/>
      <c r="C30" s="47"/>
      <c r="D30" s="11"/>
      <c r="E30" s="15"/>
      <c r="F30" s="6"/>
      <c r="G30" s="32"/>
    </row>
    <row r="31" spans="1:10" ht="15.75" customHeight="1" thickBot="1" x14ac:dyDescent="0.3">
      <c r="A31" s="20"/>
      <c r="B31" s="29"/>
      <c r="C31" s="112" t="s">
        <v>19</v>
      </c>
      <c r="D31" s="113"/>
      <c r="E31" s="113"/>
      <c r="F31" s="113"/>
      <c r="G31" s="114"/>
    </row>
    <row r="32" spans="1:10" ht="15.75" thickBot="1" x14ac:dyDescent="0.3">
      <c r="A32" s="20"/>
      <c r="B32" s="13" t="s">
        <v>6</v>
      </c>
      <c r="C32" s="128" t="s">
        <v>37</v>
      </c>
      <c r="D32" s="129" t="s">
        <v>8</v>
      </c>
      <c r="E32" s="128"/>
      <c r="F32" s="128"/>
      <c r="G32" s="129"/>
    </row>
    <row r="33" spans="1:7" ht="15.75" thickBot="1" x14ac:dyDescent="0.3">
      <c r="A33" s="25"/>
      <c r="B33" s="27">
        <v>2016</v>
      </c>
      <c r="C33" s="135">
        <f>'calculation details 3Dc &amp; 3De'!I30</f>
        <v>2.6021997083808803</v>
      </c>
      <c r="D33" s="135">
        <f>'calculation details 3Dc &amp; 3De'!J30</f>
        <v>0.10008460416849539</v>
      </c>
      <c r="E33" s="135"/>
      <c r="F33" s="135"/>
      <c r="G33" s="135"/>
    </row>
    <row r="34" spans="1:7" ht="15.75" thickBot="1" x14ac:dyDescent="0.3">
      <c r="A34" s="25"/>
      <c r="B34" s="27">
        <v>2010</v>
      </c>
      <c r="C34" s="136">
        <f>'calculation details 3Dc &amp; 3De'!I24</f>
        <v>2.4708434399999999</v>
      </c>
      <c r="D34" s="136">
        <f>'calculation details 3Dc &amp; 3De'!J24</f>
        <v>9.5032439999999982E-2</v>
      </c>
      <c r="E34" s="136"/>
      <c r="F34" s="136"/>
      <c r="G34" s="136"/>
    </row>
    <row r="35" spans="1:7" ht="15.75" thickBot="1" x14ac:dyDescent="0.3">
      <c r="A35" s="25"/>
      <c r="B35" s="27">
        <v>2005</v>
      </c>
      <c r="C35" s="135">
        <f>'calculation details 3Dc &amp; 3De'!I19</f>
        <v>2.0715583200000003</v>
      </c>
      <c r="D35" s="135">
        <f>'calculation details 3Dc &amp; 3De'!J19</f>
        <v>7.9675319999999994E-2</v>
      </c>
      <c r="E35" s="135"/>
      <c r="F35" s="135"/>
      <c r="G35" s="135"/>
    </row>
    <row r="36" spans="1:7" ht="15.75" thickBot="1" x14ac:dyDescent="0.3">
      <c r="A36" s="25"/>
      <c r="B36" s="27">
        <v>1990</v>
      </c>
      <c r="C36" s="135">
        <f>'calculation details 3Dc &amp; 3De'!I4</f>
        <v>1.9174062343007634</v>
      </c>
      <c r="D36" s="135">
        <f>'calculation details 3Dc &amp; 3De'!J4</f>
        <v>7.3746393626952428E-2</v>
      </c>
      <c r="E36" s="135"/>
      <c r="F36" s="135"/>
      <c r="G36" s="135"/>
    </row>
    <row r="37" spans="1:7" ht="15.75" thickBot="1" x14ac:dyDescent="0.3">
      <c r="A37" s="19"/>
      <c r="B37" s="28"/>
      <c r="C37" s="47"/>
      <c r="D37" s="11"/>
      <c r="E37" s="50"/>
      <c r="F37" s="50"/>
      <c r="G37" s="30"/>
    </row>
    <row r="38" spans="1:7" ht="15.75" thickBot="1" x14ac:dyDescent="0.3">
      <c r="B38" s="48" t="s">
        <v>18</v>
      </c>
      <c r="C38" s="49"/>
      <c r="D38" s="12" t="s">
        <v>39</v>
      </c>
      <c r="E38" s="47"/>
      <c r="F38" s="47"/>
      <c r="G38" s="31"/>
    </row>
    <row r="39" spans="1:7" ht="15.75" thickBot="1" x14ac:dyDescent="0.3">
      <c r="A39" s="19"/>
      <c r="B39" s="33"/>
      <c r="C39" s="46"/>
      <c r="D39" s="11"/>
      <c r="E39" s="46"/>
      <c r="F39" s="46"/>
      <c r="G39" s="32"/>
    </row>
    <row r="40" spans="1:7" x14ac:dyDescent="0.25">
      <c r="B40" s="9"/>
      <c r="C40" s="9"/>
      <c r="D40" s="9"/>
      <c r="E40" s="9"/>
      <c r="F40" s="9"/>
    </row>
    <row r="41" spans="1:7" x14ac:dyDescent="0.25">
      <c r="B41" s="9"/>
      <c r="C41" s="9"/>
      <c r="D41" s="9"/>
      <c r="E41" s="9"/>
      <c r="F41" s="9"/>
    </row>
    <row r="42" spans="1:7" x14ac:dyDescent="0.25">
      <c r="B42" s="9"/>
      <c r="C42" s="9"/>
      <c r="D42" s="9"/>
      <c r="E42" s="9"/>
      <c r="F42" s="9"/>
    </row>
    <row r="43" spans="1:7" x14ac:dyDescent="0.25">
      <c r="B43" s="9"/>
      <c r="C43" s="9"/>
      <c r="D43" s="9"/>
      <c r="E43" s="9"/>
      <c r="F43" s="9"/>
    </row>
  </sheetData>
  <mergeCells count="7">
    <mergeCell ref="C5:G5"/>
    <mergeCell ref="C10:G10"/>
    <mergeCell ref="C11:G11"/>
    <mergeCell ref="C12:G12"/>
    <mergeCell ref="C14:G14"/>
    <mergeCell ref="C23:G23"/>
    <mergeCell ref="C31:G31"/>
  </mergeCells>
  <pageMargins left="0.7" right="0.7" top="0.78740157499999996" bottom="0.78740157499999996"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A27296-819D-407D-941C-25181FAFCA2C}">
  <sheetPr>
    <tabColor rgb="FFFF0000"/>
  </sheetPr>
  <dimension ref="A1:J43"/>
  <sheetViews>
    <sheetView topLeftCell="A25" zoomScale="80" zoomScaleNormal="80" workbookViewId="0">
      <selection activeCell="I10" sqref="I10"/>
    </sheetView>
  </sheetViews>
  <sheetFormatPr baseColWidth="10" defaultColWidth="11.5703125" defaultRowHeight="15" x14ac:dyDescent="0.25"/>
  <cols>
    <col min="1" max="1" width="12.7109375" style="18" customWidth="1"/>
    <col min="2" max="2" width="30.85546875" customWidth="1"/>
    <col min="3" max="3" width="15.7109375" style="2" customWidth="1"/>
    <col min="4" max="6" width="15.7109375" customWidth="1"/>
    <col min="7" max="7" width="19.28515625" customWidth="1"/>
  </cols>
  <sheetData>
    <row r="1" spans="1:9" ht="21" x14ac:dyDescent="0.25">
      <c r="A1"/>
      <c r="B1" s="1" t="s">
        <v>24</v>
      </c>
      <c r="C1" s="35"/>
      <c r="D1" s="36"/>
      <c r="E1" s="36"/>
      <c r="F1" s="36"/>
      <c r="G1" s="36"/>
      <c r="H1" s="36"/>
      <c r="I1" s="36"/>
    </row>
    <row r="2" spans="1:9" x14ac:dyDescent="0.25">
      <c r="C2" s="9"/>
    </row>
    <row r="3" spans="1:9" ht="15.75" thickBot="1" x14ac:dyDescent="0.3">
      <c r="C3" s="9"/>
    </row>
    <row r="4" spans="1:9" ht="24.75" customHeight="1" x14ac:dyDescent="0.25">
      <c r="B4" s="42" t="s">
        <v>14</v>
      </c>
      <c r="C4" s="37" t="s">
        <v>45</v>
      </c>
      <c r="D4" s="21"/>
      <c r="E4" s="21"/>
      <c r="F4" s="21"/>
      <c r="G4" s="22"/>
    </row>
    <row r="5" spans="1:9" ht="41.25" customHeight="1" x14ac:dyDescent="0.25">
      <c r="B5" s="43" t="s">
        <v>15</v>
      </c>
      <c r="C5" s="144" t="s">
        <v>83</v>
      </c>
      <c r="D5" s="145"/>
      <c r="E5" s="145"/>
      <c r="F5" s="145"/>
      <c r="G5" s="146"/>
    </row>
    <row r="6" spans="1:9" x14ac:dyDescent="0.25">
      <c r="B6" s="43" t="s">
        <v>1</v>
      </c>
      <c r="C6" s="38" t="s">
        <v>7</v>
      </c>
      <c r="D6" s="23"/>
      <c r="E6" s="23"/>
      <c r="F6" s="23"/>
      <c r="G6" s="24"/>
    </row>
    <row r="7" spans="1:9" x14ac:dyDescent="0.25">
      <c r="B7" s="43" t="s">
        <v>22</v>
      </c>
      <c r="C7" s="39" t="s">
        <v>56</v>
      </c>
      <c r="D7" s="23"/>
      <c r="E7" s="23"/>
      <c r="F7" s="23"/>
      <c r="G7" s="24"/>
    </row>
    <row r="8" spans="1:9" ht="24.75" customHeight="1" x14ac:dyDescent="0.25">
      <c r="B8" s="43" t="s">
        <v>23</v>
      </c>
      <c r="C8" s="40">
        <v>42906</v>
      </c>
      <c r="D8" s="34"/>
      <c r="E8" s="9"/>
      <c r="F8" s="23"/>
      <c r="G8" s="24"/>
    </row>
    <row r="9" spans="1:9" ht="24.75" customHeight="1" x14ac:dyDescent="0.25">
      <c r="B9" s="43" t="s">
        <v>2</v>
      </c>
      <c r="C9" s="41" t="s">
        <v>57</v>
      </c>
      <c r="D9" s="23"/>
      <c r="E9" s="23"/>
      <c r="F9" s="23"/>
      <c r="G9" s="24"/>
    </row>
    <row r="10" spans="1:9" ht="88.5" customHeight="1" x14ac:dyDescent="0.25">
      <c r="B10" s="43" t="s">
        <v>3</v>
      </c>
      <c r="C10" s="109" t="s">
        <v>84</v>
      </c>
      <c r="D10" s="120"/>
      <c r="E10" s="120"/>
      <c r="F10" s="120"/>
      <c r="G10" s="121"/>
    </row>
    <row r="11" spans="1:9" ht="56.25" customHeight="1" x14ac:dyDescent="0.25">
      <c r="B11" s="43" t="s">
        <v>4</v>
      </c>
      <c r="C11" s="109" t="s">
        <v>86</v>
      </c>
      <c r="D11" s="110"/>
      <c r="E11" s="110"/>
      <c r="F11" s="110"/>
      <c r="G11" s="111"/>
    </row>
    <row r="12" spans="1:9" ht="44.25" customHeight="1" thickBot="1" x14ac:dyDescent="0.3">
      <c r="B12" s="44" t="s">
        <v>5</v>
      </c>
      <c r="C12" s="115" t="s">
        <v>89</v>
      </c>
      <c r="D12" s="116"/>
      <c r="E12" s="116"/>
      <c r="F12" s="116"/>
      <c r="G12" s="117"/>
    </row>
    <row r="13" spans="1:9" ht="15.75" customHeight="1" thickBot="1" x14ac:dyDescent="0.3">
      <c r="B13" s="9"/>
      <c r="C13" s="9"/>
    </row>
    <row r="14" spans="1:9" ht="15.75" customHeight="1" thickBot="1" x14ac:dyDescent="0.3">
      <c r="B14" s="26" t="s">
        <v>25</v>
      </c>
      <c r="C14" s="118" t="s">
        <v>20</v>
      </c>
      <c r="D14" s="118"/>
      <c r="E14" s="118"/>
      <c r="F14" s="118"/>
      <c r="G14" s="119"/>
    </row>
    <row r="15" spans="1:9" ht="15.75" thickBot="1" x14ac:dyDescent="0.3">
      <c r="B15" s="13" t="s">
        <v>6</v>
      </c>
      <c r="C15" s="128" t="s">
        <v>7</v>
      </c>
      <c r="D15" s="129"/>
      <c r="E15" s="128"/>
      <c r="F15" s="128"/>
      <c r="G15" s="129"/>
    </row>
    <row r="16" spans="1:9" ht="15.75" thickBot="1" x14ac:dyDescent="0.3">
      <c r="B16" s="64">
        <v>2016</v>
      </c>
      <c r="C16" s="135" t="str">
        <f>'calculation details 3Dc &amp; 3De'!E30</f>
        <v>NE</v>
      </c>
      <c r="D16" s="135"/>
      <c r="E16" s="135"/>
      <c r="F16" s="135"/>
      <c r="G16" s="135"/>
    </row>
    <row r="17" spans="1:10" ht="15.75" thickBot="1" x14ac:dyDescent="0.3">
      <c r="B17" s="64">
        <v>2010</v>
      </c>
      <c r="C17" s="136">
        <f>'calculation details 3Dc &amp; 3De'!E24</f>
        <v>1.3621316399999999</v>
      </c>
      <c r="D17" s="136"/>
      <c r="E17" s="136"/>
      <c r="F17" s="136"/>
      <c r="G17" s="136"/>
    </row>
    <row r="18" spans="1:10" ht="15.75" thickBot="1" x14ac:dyDescent="0.3">
      <c r="B18" s="64">
        <v>2005</v>
      </c>
      <c r="C18" s="135">
        <f>'calculation details 3Dc &amp; 3De'!E19</f>
        <v>1.14201292</v>
      </c>
      <c r="D18" s="135"/>
      <c r="E18" s="135"/>
      <c r="F18" s="135"/>
      <c r="G18" s="135"/>
    </row>
    <row r="19" spans="1:10" ht="15.75" thickBot="1" x14ac:dyDescent="0.3">
      <c r="A19" s="25"/>
      <c r="B19" s="27">
        <v>1990</v>
      </c>
      <c r="C19" s="135" t="str">
        <f>'calculation details 3Dc &amp; 3De'!E4</f>
        <v>NE</v>
      </c>
      <c r="D19" s="135"/>
      <c r="E19" s="135"/>
      <c r="F19" s="135"/>
      <c r="G19" s="135"/>
    </row>
    <row r="20" spans="1:10" ht="15.75" thickBot="1" x14ac:dyDescent="0.3">
      <c r="A20" s="19"/>
      <c r="B20" s="28"/>
      <c r="C20" s="47"/>
      <c r="D20" s="47"/>
      <c r="E20" s="47"/>
      <c r="F20" s="47"/>
      <c r="G20" s="31"/>
    </row>
    <row r="21" spans="1:10" ht="15.75" thickBot="1" x14ac:dyDescent="0.3">
      <c r="B21" s="48" t="s">
        <v>17</v>
      </c>
      <c r="C21" s="49"/>
      <c r="D21" s="5" t="s">
        <v>9</v>
      </c>
      <c r="E21" s="47"/>
      <c r="F21" s="47"/>
      <c r="G21" s="31"/>
    </row>
    <row r="22" spans="1:10" ht="15.75" customHeight="1" thickBot="1" x14ac:dyDescent="0.3">
      <c r="A22" s="19"/>
      <c r="B22" s="28"/>
      <c r="C22" s="47"/>
      <c r="D22" s="47"/>
      <c r="E22" s="46"/>
      <c r="F22" s="46"/>
      <c r="G22" s="32"/>
    </row>
    <row r="23" spans="1:10" ht="15.75" customHeight="1" thickBot="1" x14ac:dyDescent="0.3">
      <c r="A23" s="20"/>
      <c r="B23" s="29"/>
      <c r="C23" s="112" t="s">
        <v>11</v>
      </c>
      <c r="D23" s="113"/>
      <c r="E23" s="113"/>
      <c r="F23" s="113"/>
      <c r="G23" s="114"/>
    </row>
    <row r="24" spans="1:10" ht="15.75" thickBot="1" x14ac:dyDescent="0.3">
      <c r="A24" s="20"/>
      <c r="B24" s="130" t="s">
        <v>6</v>
      </c>
      <c r="C24" s="130"/>
      <c r="D24" s="130"/>
      <c r="E24" s="130"/>
      <c r="F24" s="130"/>
      <c r="G24" s="130"/>
    </row>
    <row r="25" spans="1:10" ht="15.75" thickBot="1" x14ac:dyDescent="0.3">
      <c r="A25" s="25"/>
      <c r="B25" s="131">
        <v>2016</v>
      </c>
      <c r="C25" s="132"/>
      <c r="D25" s="132"/>
      <c r="E25" s="133"/>
      <c r="F25" s="132"/>
      <c r="G25" s="132"/>
      <c r="J25" s="51"/>
    </row>
    <row r="26" spans="1:10" ht="15.75" thickBot="1" x14ac:dyDescent="0.3">
      <c r="A26" s="25"/>
      <c r="B26" s="131">
        <v>2010</v>
      </c>
      <c r="C26" s="134"/>
      <c r="D26" s="132"/>
      <c r="E26" s="133"/>
      <c r="F26" s="132"/>
      <c r="G26" s="132"/>
    </row>
    <row r="27" spans="1:10" ht="15.75" thickBot="1" x14ac:dyDescent="0.3">
      <c r="A27" s="25"/>
      <c r="B27" s="131">
        <v>2005</v>
      </c>
      <c r="C27" s="132"/>
      <c r="D27" s="132"/>
      <c r="E27" s="133"/>
      <c r="F27" s="132"/>
      <c r="G27" s="132"/>
    </row>
    <row r="28" spans="1:10" ht="15.75" thickBot="1" x14ac:dyDescent="0.3">
      <c r="A28" s="19"/>
      <c r="B28" s="28"/>
      <c r="C28" s="47"/>
      <c r="D28" s="46"/>
      <c r="E28" s="14"/>
      <c r="F28" s="3"/>
      <c r="G28" s="31"/>
    </row>
    <row r="29" spans="1:10" ht="15.75" thickBot="1" x14ac:dyDescent="0.3">
      <c r="B29" s="48" t="s">
        <v>16</v>
      </c>
      <c r="C29" s="49"/>
      <c r="D29" s="5"/>
      <c r="E29" s="14"/>
      <c r="F29" s="3"/>
      <c r="G29" s="31"/>
    </row>
    <row r="30" spans="1:10" ht="15.75" customHeight="1" thickBot="1" x14ac:dyDescent="0.3">
      <c r="A30" s="19"/>
      <c r="B30" s="28"/>
      <c r="C30" s="47"/>
      <c r="D30" s="11"/>
      <c r="E30" s="15"/>
      <c r="F30" s="6"/>
      <c r="G30" s="32"/>
    </row>
    <row r="31" spans="1:10" ht="15.75" customHeight="1" thickBot="1" x14ac:dyDescent="0.3">
      <c r="A31" s="20"/>
      <c r="B31" s="29"/>
      <c r="C31" s="112" t="s">
        <v>19</v>
      </c>
      <c r="D31" s="113"/>
      <c r="E31" s="113"/>
      <c r="F31" s="113"/>
      <c r="G31" s="114"/>
    </row>
    <row r="32" spans="1:10" ht="15.75" thickBot="1" x14ac:dyDescent="0.3">
      <c r="A32" s="20"/>
      <c r="B32" s="13" t="s">
        <v>6</v>
      </c>
      <c r="C32" s="128" t="s">
        <v>7</v>
      </c>
      <c r="D32" s="129"/>
      <c r="E32" s="128"/>
      <c r="F32" s="128"/>
      <c r="G32" s="129"/>
    </row>
    <row r="33" spans="1:7" ht="15.75" thickBot="1" x14ac:dyDescent="0.3">
      <c r="A33" s="25"/>
      <c r="B33" s="27">
        <v>2016</v>
      </c>
      <c r="C33" s="135">
        <f>'calculation details 3Dc &amp; 3De'!H30</f>
        <v>1.4345459930817674</v>
      </c>
      <c r="D33" s="135"/>
      <c r="E33" s="135"/>
      <c r="F33" s="135"/>
      <c r="G33" s="135"/>
    </row>
    <row r="34" spans="1:7" ht="15.75" thickBot="1" x14ac:dyDescent="0.3">
      <c r="A34" s="25"/>
      <c r="B34" s="27">
        <v>2010</v>
      </c>
      <c r="C34" s="136">
        <f>'calculation details 3Dc &amp; 3De'!H24</f>
        <v>1.3621316399999996</v>
      </c>
      <c r="D34" s="136"/>
      <c r="E34" s="136"/>
      <c r="F34" s="136"/>
      <c r="G34" s="136"/>
    </row>
    <row r="35" spans="1:7" ht="15.75" thickBot="1" x14ac:dyDescent="0.3">
      <c r="A35" s="25"/>
      <c r="B35" s="27">
        <v>2005</v>
      </c>
      <c r="C35" s="135">
        <f>'calculation details 3Dc &amp; 3De'!H19</f>
        <v>1.14201292</v>
      </c>
      <c r="D35" s="135"/>
      <c r="E35" s="135"/>
      <c r="F35" s="135"/>
      <c r="G35" s="135"/>
    </row>
    <row r="36" spans="1:7" ht="15.75" thickBot="1" x14ac:dyDescent="0.3">
      <c r="A36" s="25"/>
      <c r="B36" s="27">
        <v>1990</v>
      </c>
      <c r="C36" s="135">
        <f>'calculation details 3Dc &amp; 3De'!H4</f>
        <v>1.0570316419863182</v>
      </c>
      <c r="D36" s="135"/>
      <c r="E36" s="135"/>
      <c r="F36" s="135"/>
      <c r="G36" s="135"/>
    </row>
    <row r="37" spans="1:7" ht="15.75" thickBot="1" x14ac:dyDescent="0.3">
      <c r="A37" s="19"/>
      <c r="B37" s="28"/>
      <c r="C37" s="47"/>
      <c r="D37" s="11"/>
      <c r="E37" s="50"/>
      <c r="F37" s="50"/>
      <c r="G37" s="30"/>
    </row>
    <row r="38" spans="1:7" ht="15.75" thickBot="1" x14ac:dyDescent="0.3">
      <c r="B38" s="48" t="s">
        <v>18</v>
      </c>
      <c r="C38" s="49"/>
      <c r="D38" s="12" t="s">
        <v>39</v>
      </c>
      <c r="E38" s="47"/>
      <c r="F38" s="47"/>
      <c r="G38" s="31"/>
    </row>
    <row r="39" spans="1:7" ht="15.75" thickBot="1" x14ac:dyDescent="0.3">
      <c r="A39" s="19"/>
      <c r="B39" s="33"/>
      <c r="C39" s="46"/>
      <c r="D39" s="11"/>
      <c r="E39" s="46"/>
      <c r="F39" s="46"/>
      <c r="G39" s="32"/>
    </row>
    <row r="40" spans="1:7" x14ac:dyDescent="0.25">
      <c r="B40" s="9"/>
      <c r="C40" s="9"/>
      <c r="D40" s="9"/>
      <c r="E40" s="9"/>
      <c r="F40" s="9"/>
    </row>
    <row r="41" spans="1:7" x14ac:dyDescent="0.25">
      <c r="B41" s="9"/>
      <c r="C41" s="9"/>
      <c r="D41" s="9"/>
      <c r="E41" s="9"/>
      <c r="F41" s="9"/>
    </row>
    <row r="42" spans="1:7" x14ac:dyDescent="0.25">
      <c r="B42" s="9"/>
      <c r="C42" s="9"/>
      <c r="D42" s="9"/>
      <c r="E42" s="9"/>
      <c r="F42" s="9"/>
    </row>
    <row r="43" spans="1:7" x14ac:dyDescent="0.25">
      <c r="B43" s="9"/>
      <c r="C43" s="9"/>
      <c r="D43" s="9"/>
      <c r="E43" s="9"/>
      <c r="F43" s="9"/>
    </row>
  </sheetData>
  <mergeCells count="7">
    <mergeCell ref="C31:G31"/>
    <mergeCell ref="C5:G5"/>
    <mergeCell ref="C10:G10"/>
    <mergeCell ref="C11:G11"/>
    <mergeCell ref="C12:G12"/>
    <mergeCell ref="C14:G14"/>
    <mergeCell ref="C23:G23"/>
  </mergeCells>
  <pageMargins left="0.7" right="0.7" top="0.78740157499999996" bottom="0.78740157499999996"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67E10-9A82-408E-9CC0-3AF9FF567A9E}">
  <dimension ref="A2:N30"/>
  <sheetViews>
    <sheetView zoomScale="40" zoomScaleNormal="40" workbookViewId="0">
      <selection activeCell="O30" sqref="O30"/>
    </sheetView>
  </sheetViews>
  <sheetFormatPr baseColWidth="10" defaultColWidth="11.5703125" defaultRowHeight="15" x14ac:dyDescent="0.25"/>
  <cols>
    <col min="1" max="1" width="11.5703125" customWidth="1"/>
    <col min="2" max="2" width="14.28515625" customWidth="1"/>
    <col min="3" max="3" width="13.7109375" customWidth="1"/>
    <col min="4" max="4" width="14.140625" customWidth="1"/>
    <col min="5" max="7" width="19.140625" customWidth="1"/>
    <col min="8" max="10" width="14.140625" customWidth="1"/>
    <col min="12" max="13" width="17.7109375" customWidth="1"/>
    <col min="14" max="14" width="17.28515625" customWidth="1"/>
  </cols>
  <sheetData>
    <row r="2" spans="1:14" x14ac:dyDescent="0.25">
      <c r="E2" s="137"/>
      <c r="F2" s="137"/>
      <c r="G2" s="137"/>
      <c r="L2" t="s">
        <v>58</v>
      </c>
    </row>
    <row r="3" spans="1:14" ht="60" x14ac:dyDescent="0.25">
      <c r="B3" s="125" t="s">
        <v>77</v>
      </c>
      <c r="C3" s="125" t="s">
        <v>78</v>
      </c>
      <c r="D3" s="125" t="s">
        <v>79</v>
      </c>
      <c r="E3" s="88" t="s">
        <v>67</v>
      </c>
      <c r="F3" s="88" t="s">
        <v>68</v>
      </c>
      <c r="G3" s="88" t="s">
        <v>69</v>
      </c>
      <c r="H3" s="88" t="s">
        <v>80</v>
      </c>
      <c r="I3" s="88" t="s">
        <v>81</v>
      </c>
      <c r="J3" s="88" t="s">
        <v>82</v>
      </c>
      <c r="L3" s="88" t="s">
        <v>74</v>
      </c>
      <c r="M3" s="88" t="s">
        <v>75</v>
      </c>
      <c r="N3" s="88" t="s">
        <v>76</v>
      </c>
    </row>
    <row r="4" spans="1:14" x14ac:dyDescent="0.25">
      <c r="A4" s="93">
        <v>1990</v>
      </c>
      <c r="B4" s="147"/>
      <c r="C4" s="147"/>
      <c r="D4" s="149">
        <f>D6</f>
        <v>1229106.5604492072</v>
      </c>
      <c r="E4" s="138" t="s">
        <v>38</v>
      </c>
      <c r="F4" s="138" t="s">
        <v>38</v>
      </c>
      <c r="G4" s="138" t="s">
        <v>38</v>
      </c>
      <c r="H4" s="150">
        <f>$D4*$L$4/1000000</f>
        <v>1.0570316419863182</v>
      </c>
      <c r="I4" s="150">
        <f>$D4*$M$4/1000000</f>
        <v>1.9174062343007634</v>
      </c>
      <c r="J4" s="150">
        <f>$D4*$N$4/1000000</f>
        <v>7.3746393626952428E-2</v>
      </c>
      <c r="L4" s="94">
        <v>0.86</v>
      </c>
      <c r="M4" s="94">
        <v>1.56</v>
      </c>
      <c r="N4" s="94">
        <v>0.06</v>
      </c>
    </row>
    <row r="5" spans="1:14" x14ac:dyDescent="0.25">
      <c r="A5" s="93">
        <v>1991</v>
      </c>
      <c r="B5" s="147"/>
      <c r="C5" s="147"/>
      <c r="D5" s="149">
        <f>D6</f>
        <v>1229106.5604492072</v>
      </c>
      <c r="E5" s="138" t="s">
        <v>38</v>
      </c>
      <c r="F5" s="138" t="s">
        <v>38</v>
      </c>
      <c r="G5" s="138" t="s">
        <v>38</v>
      </c>
      <c r="H5" s="150">
        <f t="shared" ref="H5:K30" si="0">$D5*$L$4/1000000</f>
        <v>1.0570316419863182</v>
      </c>
      <c r="I5" s="150">
        <f t="shared" ref="I5:I30" si="1">$D5*$M$4/1000000</f>
        <v>1.9174062343007634</v>
      </c>
      <c r="J5" s="150">
        <f t="shared" ref="J5:J30" si="2">$D5*$N$4/1000000</f>
        <v>7.3746393626952428E-2</v>
      </c>
    </row>
    <row r="6" spans="1:14" x14ac:dyDescent="0.25">
      <c r="A6" s="93">
        <v>1992</v>
      </c>
      <c r="B6" s="92">
        <v>1187000</v>
      </c>
      <c r="C6" s="147"/>
      <c r="D6" s="148">
        <f t="shared" ref="D6:D12" si="3">B6*C$14/B$14</f>
        <v>1229106.5604492072</v>
      </c>
      <c r="E6" s="138" t="s">
        <v>38</v>
      </c>
      <c r="F6" s="138" t="s">
        <v>38</v>
      </c>
      <c r="G6" s="138" t="s">
        <v>38</v>
      </c>
      <c r="H6" s="150">
        <f t="shared" si="0"/>
        <v>1.0570316419863182</v>
      </c>
      <c r="I6" s="150">
        <f t="shared" si="1"/>
        <v>1.9174062343007634</v>
      </c>
      <c r="J6" s="150">
        <f t="shared" si="2"/>
        <v>7.3746393626952428E-2</v>
      </c>
    </row>
    <row r="7" spans="1:14" x14ac:dyDescent="0.25">
      <c r="A7" s="93">
        <v>1993</v>
      </c>
      <c r="B7" s="92">
        <v>1244024</v>
      </c>
      <c r="C7" s="147"/>
      <c r="D7" s="148">
        <f t="shared" si="3"/>
        <v>1288153.3780591951</v>
      </c>
      <c r="E7" s="138" t="s">
        <v>38</v>
      </c>
      <c r="F7" s="138" t="s">
        <v>38</v>
      </c>
      <c r="G7" s="138" t="s">
        <v>38</v>
      </c>
      <c r="H7" s="150">
        <f t="shared" si="0"/>
        <v>1.1078119051309079</v>
      </c>
      <c r="I7" s="150">
        <f t="shared" si="1"/>
        <v>2.0095192697723445</v>
      </c>
      <c r="J7" s="150">
        <f t="shared" si="2"/>
        <v>7.7289202683551703E-2</v>
      </c>
    </row>
    <row r="8" spans="1:14" x14ac:dyDescent="0.25">
      <c r="A8" s="93">
        <v>1994</v>
      </c>
      <c r="B8" s="92">
        <v>1128970</v>
      </c>
      <c r="C8" s="147"/>
      <c r="D8" s="148">
        <f t="shared" si="3"/>
        <v>1169018.0569084594</v>
      </c>
      <c r="E8" s="138" t="s">
        <v>38</v>
      </c>
      <c r="F8" s="138" t="s">
        <v>38</v>
      </c>
      <c r="G8" s="138" t="s">
        <v>38</v>
      </c>
      <c r="H8" s="150">
        <f t="shared" si="0"/>
        <v>1.005355528941275</v>
      </c>
      <c r="I8" s="150">
        <f t="shared" si="1"/>
        <v>1.8236681687771967</v>
      </c>
      <c r="J8" s="150">
        <f t="shared" si="2"/>
        <v>7.014108341450756E-2</v>
      </c>
    </row>
    <row r="9" spans="1:14" x14ac:dyDescent="0.25">
      <c r="A9" s="93">
        <v>1995</v>
      </c>
      <c r="B9" s="92">
        <v>1079329</v>
      </c>
      <c r="C9" s="147"/>
      <c r="D9" s="148">
        <f t="shared" si="3"/>
        <v>1117616.1371382328</v>
      </c>
      <c r="E9" s="138" t="s">
        <v>38</v>
      </c>
      <c r="F9" s="138" t="s">
        <v>38</v>
      </c>
      <c r="G9" s="138" t="s">
        <v>38</v>
      </c>
      <c r="H9" s="150">
        <f t="shared" si="0"/>
        <v>0.96114987793888018</v>
      </c>
      <c r="I9" s="150">
        <f t="shared" si="1"/>
        <v>1.7434811739356431</v>
      </c>
      <c r="J9" s="150">
        <f t="shared" si="2"/>
        <v>6.7056968228293962E-2</v>
      </c>
    </row>
    <row r="10" spans="1:14" x14ac:dyDescent="0.25">
      <c r="A10" s="93">
        <v>1996</v>
      </c>
      <c r="B10" s="92">
        <v>1091583</v>
      </c>
      <c r="C10" s="147"/>
      <c r="D10" s="148">
        <f t="shared" si="3"/>
        <v>1130304.8244101321</v>
      </c>
      <c r="E10" s="138" t="s">
        <v>38</v>
      </c>
      <c r="F10" s="138" t="s">
        <v>38</v>
      </c>
      <c r="G10" s="138" t="s">
        <v>38</v>
      </c>
      <c r="H10" s="150">
        <f t="shared" si="0"/>
        <v>0.9720621489927137</v>
      </c>
      <c r="I10" s="150">
        <f t="shared" si="1"/>
        <v>1.7632755260798063</v>
      </c>
      <c r="J10" s="150">
        <f t="shared" si="2"/>
        <v>6.7818289464607925E-2</v>
      </c>
    </row>
    <row r="11" spans="1:14" x14ac:dyDescent="0.25">
      <c r="A11" s="93">
        <v>1997</v>
      </c>
      <c r="B11" s="92">
        <v>1089351</v>
      </c>
      <c r="C11" s="147"/>
      <c r="D11" s="148">
        <f t="shared" si="3"/>
        <v>1127993.6484683272</v>
      </c>
      <c r="E11" s="138" t="s">
        <v>38</v>
      </c>
      <c r="F11" s="138" t="s">
        <v>38</v>
      </c>
      <c r="G11" s="138" t="s">
        <v>38</v>
      </c>
      <c r="H11" s="150">
        <f t="shared" si="0"/>
        <v>0.97007453768276142</v>
      </c>
      <c r="I11" s="150">
        <f t="shared" si="1"/>
        <v>1.7596700916105905</v>
      </c>
      <c r="J11" s="150">
        <f t="shared" si="2"/>
        <v>6.767961890809962E-2</v>
      </c>
    </row>
    <row r="12" spans="1:14" x14ac:dyDescent="0.25">
      <c r="A12" s="93">
        <v>1998</v>
      </c>
      <c r="B12" s="92">
        <v>944407</v>
      </c>
      <c r="C12" s="147"/>
      <c r="D12" s="148">
        <f t="shared" si="3"/>
        <v>977908.03659153695</v>
      </c>
      <c r="E12" s="138" t="s">
        <v>38</v>
      </c>
      <c r="F12" s="138" t="s">
        <v>38</v>
      </c>
      <c r="G12" s="138" t="s">
        <v>38</v>
      </c>
      <c r="H12" s="150">
        <f t="shared" si="0"/>
        <v>0.8410009114687218</v>
      </c>
      <c r="I12" s="150">
        <f t="shared" si="1"/>
        <v>1.5255365370827976</v>
      </c>
      <c r="J12" s="150">
        <f t="shared" si="2"/>
        <v>5.8674482195492213E-2</v>
      </c>
    </row>
    <row r="13" spans="1:14" x14ac:dyDescent="0.25">
      <c r="A13" s="93">
        <v>1999</v>
      </c>
      <c r="B13" s="92">
        <v>833922</v>
      </c>
      <c r="C13" s="147"/>
      <c r="D13" s="148">
        <f>B13*C$14/B$14</f>
        <v>863503.79199909326</v>
      </c>
      <c r="E13" s="138" t="s">
        <v>38</v>
      </c>
      <c r="F13" s="138" t="s">
        <v>38</v>
      </c>
      <c r="G13" s="138" t="s">
        <v>38</v>
      </c>
      <c r="H13" s="150">
        <f t="shared" si="0"/>
        <v>0.74261326111922021</v>
      </c>
      <c r="I13" s="150">
        <f t="shared" si="1"/>
        <v>1.3470659155185856</v>
      </c>
      <c r="J13" s="150">
        <f t="shared" si="2"/>
        <v>5.1810227519945594E-2</v>
      </c>
    </row>
    <row r="14" spans="1:14" x14ac:dyDescent="0.25">
      <c r="A14" s="93">
        <v>2000</v>
      </c>
      <c r="B14" s="92">
        <v>1005861</v>
      </c>
      <c r="C14" s="92">
        <f>E14/$L$4*1000000</f>
        <v>1041542</v>
      </c>
      <c r="D14" s="149">
        <f>C14</f>
        <v>1041542</v>
      </c>
      <c r="E14" s="138">
        <v>0.89572611999999996</v>
      </c>
      <c r="F14" s="138">
        <v>1.62480552</v>
      </c>
      <c r="G14" s="138">
        <v>6.2492519999999996E-2</v>
      </c>
      <c r="H14" s="150">
        <f t="shared" si="0"/>
        <v>0.89572611999999996</v>
      </c>
      <c r="I14" s="150">
        <f t="shared" si="1"/>
        <v>1.62480552</v>
      </c>
      <c r="J14" s="150">
        <f t="shared" si="2"/>
        <v>6.2492519999999996E-2</v>
      </c>
      <c r="L14" s="139"/>
      <c r="M14" s="139"/>
      <c r="N14" s="139"/>
    </row>
    <row r="15" spans="1:14" x14ac:dyDescent="0.25">
      <c r="A15" s="93">
        <v>2001</v>
      </c>
      <c r="B15" s="92">
        <v>1122741</v>
      </c>
      <c r="C15" s="92">
        <f>E15/$L$4*1000000</f>
        <v>1162335.0000000002</v>
      </c>
      <c r="D15" s="149">
        <f t="shared" ref="D15:D28" si="4">C15</f>
        <v>1162335.0000000002</v>
      </c>
      <c r="E15" s="138">
        <v>0.9996081</v>
      </c>
      <c r="F15" s="138">
        <v>1.8132426000000001</v>
      </c>
      <c r="G15" s="138">
        <v>6.9740099999999985E-2</v>
      </c>
      <c r="H15" s="150">
        <f t="shared" si="0"/>
        <v>0.99960810000000022</v>
      </c>
      <c r="I15" s="150">
        <f t="shared" si="1"/>
        <v>1.8132426000000004</v>
      </c>
      <c r="J15" s="150">
        <f t="shared" si="2"/>
        <v>6.9740099999999999E-2</v>
      </c>
      <c r="L15" s="139"/>
      <c r="M15" s="139"/>
      <c r="N15" s="139"/>
    </row>
    <row r="16" spans="1:14" x14ac:dyDescent="0.25">
      <c r="A16" s="93">
        <v>2002</v>
      </c>
      <c r="B16" s="92">
        <v>1159277</v>
      </c>
      <c r="C16" s="92">
        <f>E16/$L$4*1000000</f>
        <v>1222908</v>
      </c>
      <c r="D16" s="149">
        <f t="shared" si="4"/>
        <v>1222908</v>
      </c>
      <c r="E16" s="138">
        <v>1.0517008799999998</v>
      </c>
      <c r="F16" s="138">
        <v>1.9077364800000001</v>
      </c>
      <c r="G16" s="138">
        <v>7.3374479999999992E-2</v>
      </c>
      <c r="H16" s="150">
        <f t="shared" si="0"/>
        <v>1.0517008799999998</v>
      </c>
      <c r="I16" s="150">
        <f t="shared" si="1"/>
        <v>1.9077364800000001</v>
      </c>
      <c r="J16" s="150">
        <f t="shared" si="2"/>
        <v>7.3374479999999992E-2</v>
      </c>
      <c r="L16" s="139"/>
      <c r="M16" s="139"/>
      <c r="N16" s="139"/>
    </row>
    <row r="17" spans="1:14" x14ac:dyDescent="0.25">
      <c r="A17" s="93">
        <v>2003</v>
      </c>
      <c r="B17" s="92">
        <v>1128770</v>
      </c>
      <c r="C17" s="92">
        <f>E17/$L$4*1000000</f>
        <v>1219523.0000000002</v>
      </c>
      <c r="D17" s="149">
        <f t="shared" si="4"/>
        <v>1219523.0000000002</v>
      </c>
      <c r="E17" s="138">
        <v>1.0487897800000001</v>
      </c>
      <c r="F17" s="138">
        <v>1.9024558800000002</v>
      </c>
      <c r="G17" s="138">
        <v>7.3171379999999994E-2</v>
      </c>
      <c r="H17" s="150">
        <f t="shared" si="0"/>
        <v>1.0487897800000003</v>
      </c>
      <c r="I17" s="150">
        <f t="shared" si="1"/>
        <v>1.9024558800000004</v>
      </c>
      <c r="J17" s="150">
        <f t="shared" si="2"/>
        <v>7.3171380000000008E-2</v>
      </c>
      <c r="L17" s="139"/>
      <c r="M17" s="139"/>
      <c r="N17" s="139"/>
    </row>
    <row r="18" spans="1:14" x14ac:dyDescent="0.25">
      <c r="A18" s="93">
        <v>2004</v>
      </c>
      <c r="B18" s="92">
        <v>1190578</v>
      </c>
      <c r="C18" s="92">
        <f>E18/$L$4*1000000</f>
        <v>1293752</v>
      </c>
      <c r="D18" s="149">
        <f t="shared" si="4"/>
        <v>1293752</v>
      </c>
      <c r="E18" s="138">
        <v>1.11262672</v>
      </c>
      <c r="F18" s="138">
        <v>2.0182531200000002</v>
      </c>
      <c r="G18" s="138">
        <v>7.7625119999999992E-2</v>
      </c>
      <c r="H18" s="150">
        <f t="shared" si="0"/>
        <v>1.11262672</v>
      </c>
      <c r="I18" s="150">
        <f t="shared" si="1"/>
        <v>2.0182531200000002</v>
      </c>
      <c r="J18" s="150">
        <f t="shared" si="2"/>
        <v>7.7625119999999992E-2</v>
      </c>
      <c r="L18" s="139"/>
      <c r="M18" s="139"/>
      <c r="N18" s="139"/>
    </row>
    <row r="19" spans="1:14" x14ac:dyDescent="0.25">
      <c r="A19" s="93">
        <v>2005</v>
      </c>
      <c r="B19" s="92">
        <v>1227932</v>
      </c>
      <c r="C19" s="92">
        <f>E19/$L$4*1000000</f>
        <v>1327922</v>
      </c>
      <c r="D19" s="149">
        <f t="shared" si="4"/>
        <v>1327922</v>
      </c>
      <c r="E19" s="138">
        <v>1.14201292</v>
      </c>
      <c r="F19" s="138">
        <v>2.0715583200000003</v>
      </c>
      <c r="G19" s="138">
        <v>7.9675319999999994E-2</v>
      </c>
      <c r="H19" s="150">
        <f t="shared" si="0"/>
        <v>1.14201292</v>
      </c>
      <c r="I19" s="150">
        <f t="shared" si="1"/>
        <v>2.0715583200000003</v>
      </c>
      <c r="J19" s="150">
        <f t="shared" si="2"/>
        <v>7.9675319999999994E-2</v>
      </c>
      <c r="L19" s="139"/>
      <c r="M19" s="139"/>
      <c r="N19" s="139"/>
    </row>
    <row r="20" spans="1:14" x14ac:dyDescent="0.25">
      <c r="A20" s="93">
        <v>2006</v>
      </c>
      <c r="B20" s="92">
        <v>1199918</v>
      </c>
      <c r="C20" s="92">
        <f>E20/$L$4*1000000</f>
        <v>1326289</v>
      </c>
      <c r="D20" s="149">
        <f t="shared" si="4"/>
        <v>1326289</v>
      </c>
      <c r="E20" s="138">
        <v>1.1406085400000001</v>
      </c>
      <c r="F20" s="138">
        <v>2.0690108400000002</v>
      </c>
      <c r="G20" s="138">
        <v>7.9577339999999996E-2</v>
      </c>
      <c r="H20" s="150">
        <f t="shared" si="0"/>
        <v>1.1406085400000001</v>
      </c>
      <c r="I20" s="150">
        <f t="shared" si="1"/>
        <v>2.0690108400000002</v>
      </c>
      <c r="J20" s="150">
        <f t="shared" si="2"/>
        <v>7.9577339999999996E-2</v>
      </c>
      <c r="L20" s="139"/>
      <c r="M20" s="139"/>
      <c r="N20" s="139"/>
    </row>
    <row r="21" spans="1:14" x14ac:dyDescent="0.25">
      <c r="A21" s="93">
        <v>2007</v>
      </c>
      <c r="B21" s="92">
        <v>1140789</v>
      </c>
      <c r="C21" s="92">
        <f>E21/$L$4*1000000</f>
        <v>1323862.0000000002</v>
      </c>
      <c r="D21" s="149">
        <f t="shared" si="4"/>
        <v>1323862.0000000002</v>
      </c>
      <c r="E21" s="138">
        <v>1.1385213200000002</v>
      </c>
      <c r="F21" s="138">
        <v>2.0652247199999998</v>
      </c>
      <c r="G21" s="138">
        <v>7.9431719999999997E-2</v>
      </c>
      <c r="H21" s="150">
        <f t="shared" si="0"/>
        <v>1.1385213200000004</v>
      </c>
      <c r="I21" s="150">
        <f t="shared" si="1"/>
        <v>2.0652247200000002</v>
      </c>
      <c r="J21" s="150">
        <f t="shared" si="2"/>
        <v>7.9431720000000011E-2</v>
      </c>
      <c r="L21" s="139"/>
      <c r="M21" s="139"/>
      <c r="N21" s="139"/>
    </row>
    <row r="22" spans="1:14" x14ac:dyDescent="0.25">
      <c r="A22" s="93">
        <v>2008</v>
      </c>
      <c r="B22" s="92">
        <v>1262507</v>
      </c>
      <c r="C22" s="92">
        <f>E22/$L$4*1000000</f>
        <v>1499880.9999999998</v>
      </c>
      <c r="D22" s="149">
        <f t="shared" si="4"/>
        <v>1499880.9999999998</v>
      </c>
      <c r="E22" s="138">
        <v>1.2898976599999998</v>
      </c>
      <c r="F22" s="138">
        <v>2.3398143599999996</v>
      </c>
      <c r="G22" s="138">
        <v>8.9992859999999994E-2</v>
      </c>
      <c r="H22" s="150">
        <f t="shared" si="0"/>
        <v>1.2898976599999996</v>
      </c>
      <c r="I22" s="150">
        <f t="shared" si="1"/>
        <v>2.3398143599999996</v>
      </c>
      <c r="J22" s="150">
        <f t="shared" si="2"/>
        <v>8.999285999999998E-2</v>
      </c>
      <c r="L22" s="139"/>
      <c r="M22" s="139"/>
      <c r="N22" s="139"/>
    </row>
    <row r="23" spans="1:14" x14ac:dyDescent="0.25">
      <c r="A23" s="93">
        <v>2009</v>
      </c>
      <c r="B23" s="92">
        <v>1457781</v>
      </c>
      <c r="C23" s="92">
        <f>E23/$L$4*1000000</f>
        <v>1705449</v>
      </c>
      <c r="D23" s="149">
        <f t="shared" si="4"/>
        <v>1705449</v>
      </c>
      <c r="E23" s="138">
        <v>1.46668614</v>
      </c>
      <c r="F23" s="138">
        <v>2.6605004399999999</v>
      </c>
      <c r="G23" s="138">
        <v>0.10232694000000001</v>
      </c>
      <c r="H23" s="150">
        <f t="shared" si="0"/>
        <v>1.46668614</v>
      </c>
      <c r="I23" s="150">
        <f t="shared" si="1"/>
        <v>2.6605004399999999</v>
      </c>
      <c r="J23" s="150">
        <f t="shared" si="2"/>
        <v>0.10232694000000001</v>
      </c>
      <c r="L23" s="139"/>
      <c r="M23" s="139"/>
      <c r="N23" s="139"/>
    </row>
    <row r="24" spans="1:14" x14ac:dyDescent="0.25">
      <c r="A24" s="93">
        <v>2010</v>
      </c>
      <c r="B24" s="92">
        <v>1320190</v>
      </c>
      <c r="C24" s="92">
        <f>E24/$L$4*1000000</f>
        <v>1583873.9999999998</v>
      </c>
      <c r="D24" s="149">
        <f t="shared" si="4"/>
        <v>1583873.9999999998</v>
      </c>
      <c r="E24" s="138">
        <v>1.3621316399999999</v>
      </c>
      <c r="F24" s="138">
        <v>2.4708434399999999</v>
      </c>
      <c r="G24" s="138">
        <v>9.5032439999999996E-2</v>
      </c>
      <c r="H24" s="150">
        <f t="shared" si="0"/>
        <v>1.3621316399999996</v>
      </c>
      <c r="I24" s="150">
        <f t="shared" si="1"/>
        <v>2.4708434399999999</v>
      </c>
      <c r="J24" s="150">
        <f t="shared" si="2"/>
        <v>9.5032439999999982E-2</v>
      </c>
      <c r="L24" s="139"/>
      <c r="M24" s="139"/>
      <c r="N24" s="139"/>
    </row>
    <row r="25" spans="1:14" x14ac:dyDescent="0.25">
      <c r="A25" s="93">
        <v>2011</v>
      </c>
      <c r="B25" s="92">
        <v>1340594</v>
      </c>
      <c r="C25" s="92">
        <f>E25/$L$4*1000000</f>
        <v>1608184</v>
      </c>
      <c r="D25" s="149">
        <f t="shared" si="4"/>
        <v>1608184</v>
      </c>
      <c r="E25" s="138">
        <v>1.3830382400000001</v>
      </c>
      <c r="F25" s="138">
        <v>2.5087670399999999</v>
      </c>
      <c r="G25" s="138">
        <v>9.649104E-2</v>
      </c>
      <c r="H25" s="150">
        <f t="shared" si="0"/>
        <v>1.3830382400000001</v>
      </c>
      <c r="I25" s="150">
        <f t="shared" si="1"/>
        <v>2.5087670399999999</v>
      </c>
      <c r="J25" s="150">
        <f t="shared" si="2"/>
        <v>9.649104E-2</v>
      </c>
      <c r="L25" s="139"/>
      <c r="M25" s="139"/>
      <c r="N25" s="139"/>
    </row>
    <row r="26" spans="1:14" x14ac:dyDescent="0.25">
      <c r="A26" s="93">
        <v>2012</v>
      </c>
      <c r="B26" s="92">
        <v>1384379</v>
      </c>
      <c r="C26" s="92">
        <f>E26/$L$4*1000000</f>
        <v>1647121</v>
      </c>
      <c r="D26" s="149">
        <f t="shared" si="4"/>
        <v>1647121</v>
      </c>
      <c r="E26" s="138">
        <v>1.41652406</v>
      </c>
      <c r="F26" s="138">
        <v>2.5695087600000002</v>
      </c>
      <c r="G26" s="138">
        <v>9.882726E-2</v>
      </c>
      <c r="H26" s="150">
        <f t="shared" si="0"/>
        <v>1.41652406</v>
      </c>
      <c r="I26" s="150">
        <f t="shared" si="1"/>
        <v>2.5695087600000002</v>
      </c>
      <c r="J26" s="150">
        <f t="shared" si="2"/>
        <v>9.882726E-2</v>
      </c>
      <c r="L26" s="139"/>
      <c r="M26" s="139"/>
      <c r="N26" s="139"/>
    </row>
    <row r="27" spans="1:14" x14ac:dyDescent="0.25">
      <c r="A27" s="93">
        <v>2013</v>
      </c>
      <c r="B27" s="92">
        <v>1424054</v>
      </c>
      <c r="C27" s="92">
        <f>E27/$L$4*1000000</f>
        <v>1684248.0000000002</v>
      </c>
      <c r="D27" s="149">
        <f t="shared" si="4"/>
        <v>1684248.0000000002</v>
      </c>
      <c r="E27" s="138">
        <v>1.4484532800000001</v>
      </c>
      <c r="F27" s="138">
        <v>2.6274268800000002</v>
      </c>
      <c r="G27" s="138">
        <v>0.10105487999999999</v>
      </c>
      <c r="H27" s="150">
        <f t="shared" si="0"/>
        <v>1.4484532800000003</v>
      </c>
      <c r="I27" s="150">
        <f t="shared" si="1"/>
        <v>2.6274268800000002</v>
      </c>
      <c r="J27" s="150">
        <f t="shared" si="2"/>
        <v>0.10105488</v>
      </c>
      <c r="L27" s="139"/>
      <c r="M27" s="139"/>
      <c r="N27" s="139"/>
    </row>
    <row r="28" spans="1:14" x14ac:dyDescent="0.25">
      <c r="A28" s="93">
        <v>2014</v>
      </c>
      <c r="B28" s="92">
        <v>1343372</v>
      </c>
      <c r="C28" s="92">
        <f>E28/$L$4*1000000</f>
        <v>1613811</v>
      </c>
      <c r="D28" s="149">
        <f t="shared" si="4"/>
        <v>1613811</v>
      </c>
      <c r="E28" s="138">
        <v>1.3878774599999999</v>
      </c>
      <c r="F28" s="138">
        <v>2.5175451600000001</v>
      </c>
      <c r="G28" s="138">
        <v>9.6828659999999997E-2</v>
      </c>
      <c r="H28" s="150">
        <f t="shared" si="0"/>
        <v>1.3878774599999999</v>
      </c>
      <c r="I28" s="150">
        <f t="shared" si="1"/>
        <v>2.5175451600000001</v>
      </c>
      <c r="J28" s="150">
        <f t="shared" si="2"/>
        <v>9.6828659999999997E-2</v>
      </c>
      <c r="L28" s="139"/>
      <c r="M28" s="139"/>
      <c r="N28" s="139"/>
    </row>
    <row r="29" spans="1:14" x14ac:dyDescent="0.25">
      <c r="A29" s="93">
        <v>2015</v>
      </c>
      <c r="B29" s="92">
        <v>1303014</v>
      </c>
      <c r="C29" s="147"/>
      <c r="D29" s="148">
        <f>B29*C$28/B$28</f>
        <v>1565328.3873372378</v>
      </c>
      <c r="E29" s="138" t="s">
        <v>38</v>
      </c>
      <c r="F29" s="138" t="s">
        <v>38</v>
      </c>
      <c r="G29" s="138" t="s">
        <v>38</v>
      </c>
      <c r="H29" s="150">
        <f t="shared" si="0"/>
        <v>1.3461824131100246</v>
      </c>
      <c r="I29" s="150">
        <f t="shared" si="1"/>
        <v>2.4419122842460914</v>
      </c>
      <c r="J29" s="150">
        <f t="shared" si="2"/>
        <v>9.3919703240234256E-2</v>
      </c>
      <c r="L29" s="139"/>
      <c r="M29" s="139"/>
      <c r="N29" s="139"/>
    </row>
    <row r="30" spans="1:14" x14ac:dyDescent="0.25">
      <c r="A30" s="93">
        <v>2016</v>
      </c>
      <c r="B30" s="92">
        <v>1388544</v>
      </c>
      <c r="C30" s="147"/>
      <c r="D30" s="148">
        <f>B30*C$28/B$28</f>
        <v>1668076.7361415899</v>
      </c>
      <c r="E30" s="138" t="s">
        <v>38</v>
      </c>
      <c r="F30" s="138" t="s">
        <v>38</v>
      </c>
      <c r="G30" s="138" t="s">
        <v>38</v>
      </c>
      <c r="H30" s="150">
        <f t="shared" si="0"/>
        <v>1.4345459930817674</v>
      </c>
      <c r="I30" s="150">
        <f t="shared" si="1"/>
        <v>2.6021997083808803</v>
      </c>
      <c r="J30" s="150">
        <f t="shared" si="2"/>
        <v>0.10008460416849539</v>
      </c>
      <c r="L30" s="139"/>
      <c r="M30" s="139"/>
      <c r="N30" s="139"/>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read me</vt:lpstr>
      <vt:lpstr>Summary table for all TC </vt:lpstr>
      <vt:lpstr>TC summary 3Da1</vt:lpstr>
      <vt:lpstr>calculation details 3Da1</vt:lpstr>
      <vt:lpstr>TC summary 3Dc</vt:lpstr>
      <vt:lpstr>TC summary 3De</vt:lpstr>
      <vt:lpstr>calculation details 3Dc &amp; 3De</vt:lpstr>
    </vt:vector>
  </TitlesOfParts>
  <Company>Umweltbundeamt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Mareckova Katarina</dc:creator>
  <cp:lastModifiedBy>Anaïs AnD. DURAND</cp:lastModifiedBy>
  <dcterms:created xsi:type="dcterms:W3CDTF">2017-06-20T08:41:46Z</dcterms:created>
  <dcterms:modified xsi:type="dcterms:W3CDTF">2018-06-20T14:32:32Z</dcterms:modified>
</cp:coreProperties>
</file>