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4820" windowHeight="9372" tabRatio="750" firstSheet="1" activeTab="1"/>
  </bookViews>
  <sheets>
    <sheet name="read me" sheetId="2" r:id="rId1"/>
    <sheet name="Summary table for all TC " sheetId="5" r:id="rId2"/>
    <sheet name="TC summary 2K Hg, PCB" sheetId="8" r:id="rId3"/>
    <sheet name="calculation details 2K Hg, PCB" sheetId="9" r:id="rId4"/>
  </sheets>
  <definedNames>
    <definedName name="_ftn1" localSheetId="2">'TC summary 2K Hg, PCB'!#REF!</definedName>
    <definedName name="_ftnref1" localSheetId="2">'TC summary 2K Hg, PCB'!#REF!</definedName>
    <definedName name="_Ref477429670" localSheetId="2">'TC summary 2K Hg, PCB'!#REF!</definedName>
    <definedName name="_Toc477866880" localSheetId="2">'TC summary 2K Hg, PCB'!#REF!</definedName>
    <definedName name="Activity_Data__From_1990">#REF!</definedName>
    <definedName name="Annex_III_TableIIIB_GNFR_Codes">#REF!</definedName>
    <definedName name="fg">#REF!</definedName>
    <definedName name="Heavy_Metals__from_1990">#REF!</definedName>
    <definedName name="Main_Pollutants_and_Particulate">#REF!</definedName>
    <definedName name="Persistent_Organic_Pollutants__POPs_From_1990">#REF!</definedName>
    <definedName name="xz">#REF!</definedName>
  </definedNames>
  <calcPr calcId="145621"/>
</workbook>
</file>

<file path=xl/calcChain.xml><?xml version="1.0" encoding="utf-8"?>
<calcChain xmlns="http://schemas.openxmlformats.org/spreadsheetml/2006/main">
  <c r="J32" i="8" l="1"/>
  <c r="J34" i="8"/>
  <c r="H34" i="8"/>
  <c r="H32" i="8"/>
  <c r="I32" i="8"/>
  <c r="E6" i="9" l="1"/>
  <c r="D32" i="8" s="1"/>
  <c r="E11" i="5" s="1"/>
  <c r="E12" i="5" s="1"/>
  <c r="D6" i="9"/>
  <c r="D34" i="8" s="1"/>
  <c r="G11" i="5" s="1"/>
  <c r="G12" i="5" s="1"/>
  <c r="E5" i="9"/>
  <c r="C32" i="8" s="1"/>
  <c r="D5" i="9"/>
  <c r="C34" i="8" s="1"/>
  <c r="E19" i="5" l="1"/>
  <c r="E20" i="5" s="1"/>
  <c r="G19" i="5"/>
  <c r="G20" i="5" s="1"/>
</calcChain>
</file>

<file path=xl/comments1.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2015 and 2005 to be calculated as minimum, if lack of AD than calcualte other years e.g. 2014</t>
        </r>
      </text>
    </comment>
    <comment ref="G15" authorId="0">
      <text>
        <r>
          <rPr>
            <b/>
            <sz val="9"/>
            <color indexed="81"/>
            <rFont val="Tahoma"/>
            <family val="2"/>
          </rPr>
          <t>Mareckova Katarina:</t>
        </r>
        <r>
          <rPr>
            <sz val="9"/>
            <color indexed="81"/>
            <rFont val="Tahoma"/>
            <family val="2"/>
          </rPr>
          <t xml:space="preserve">
Pollutanats can be replaced by ERT as needed for particular case </t>
        </r>
      </text>
    </comment>
    <comment ref="G23" authorId="0">
      <text>
        <r>
          <rPr>
            <b/>
            <sz val="9"/>
            <color indexed="81"/>
            <rFont val="Tahoma"/>
            <family val="2"/>
          </rPr>
          <t>Mareckova Katarina:</t>
        </r>
        <r>
          <rPr>
            <sz val="9"/>
            <color indexed="81"/>
            <rFont val="Tahoma"/>
            <family val="2"/>
          </rPr>
          <t xml:space="preserve">
Pollutanats can be replaced by ERT as needed for particular case </t>
        </r>
      </text>
    </comment>
    <comment ref="G31" author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<sst xmlns="http://schemas.openxmlformats.org/spreadsheetml/2006/main" count="108" uniqueCount="81">
  <si>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</si>
  <si>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</si>
  <si>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</si>
  <si>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</si>
  <si>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</si>
  <si>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</si>
  <si>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</si>
  <si>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</si>
  <si>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</si>
  <si>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</si>
  <si>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</si>
  <si>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</si>
  <si>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</si>
  <si>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</si>
  <si>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</si>
  <si>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</si>
  <si>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</si>
  <si>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Original estimate reported by Party (kt)</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</si>
  <si>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</si>
  <si>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</si>
  <si>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</si>
  <si>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Kristina Saarinen</t>
  </si>
  <si>
    <t xml:space="preserve"> Technical corrections deemed necessary by the ERT and revised estimates provided by Party </t>
  </si>
  <si>
    <t>Description</t>
  </si>
  <si>
    <t>Reference</t>
  </si>
  <si>
    <t xml:space="preserve">National total (row 141) including revised estimates and technical corrections accepted by MS </t>
  </si>
  <si>
    <t>Calculated using data above</t>
  </si>
  <si>
    <t>National total (row 141) including revised estimates and technical corrections accepted by MS</t>
  </si>
  <si>
    <t>Difference between original estimate and technical correction deemed necessary by the ERT</t>
  </si>
  <si>
    <t>Difference between original estimate and revised estimates provided by Party and accepted by the ERT</t>
  </si>
  <si>
    <t>Difference between original estimate and technical correction deemed necessary by the  ERT</t>
  </si>
  <si>
    <t xml:space="preserve">Include only pollutans for which TC have been calcualted and national totals changed </t>
  </si>
  <si>
    <t>NE</t>
  </si>
  <si>
    <t>TC|REVISED ESTIMATES</t>
  </si>
  <si>
    <t>National total as reported 2018 (row 141)</t>
  </si>
  <si>
    <t>Unit</t>
  </si>
  <si>
    <t>Fuel</t>
  </si>
  <si>
    <t>NA</t>
  </si>
  <si>
    <t>Not applicable</t>
  </si>
  <si>
    <t>Not estimated</t>
  </si>
  <si>
    <t>Pollutant</t>
  </si>
  <si>
    <t>Value</t>
  </si>
  <si>
    <t>t</t>
  </si>
  <si>
    <t>Hg</t>
  </si>
  <si>
    <t>PCB</t>
  </si>
  <si>
    <t>kg</t>
  </si>
  <si>
    <t>capita</t>
  </si>
  <si>
    <t>NFR Source
Category</t>
  </si>
  <si>
    <t>2K</t>
  </si>
  <si>
    <t xml:space="preserve">Consumption of POPs and heavy metals </t>
  </si>
  <si>
    <t>2.K</t>
  </si>
  <si>
    <t>Consumption of POPs and HMs</t>
  </si>
  <si>
    <t>NOx, CO, NMVOC, SOx, NH3, TSP, PM10, PM2.5, BC, PCDD/F, Benzo(a)pyrene,
Benzo(b)fluoranthene, Benzo(k)fluoranthene, Indeno(1,2,3-cd)pyrene</t>
  </si>
  <si>
    <t>Pb, Cd, As, Cr, Cu, Ni, Se, Zn, HCB</t>
  </si>
  <si>
    <t>g/capita</t>
  </si>
  <si>
    <t>Belarus</t>
  </si>
  <si>
    <t>Mirela Poljanac</t>
  </si>
  <si>
    <t>Hg, PCB</t>
  </si>
  <si>
    <t>AD:</t>
  </si>
  <si>
    <t>Belarus population</t>
  </si>
  <si>
    <t>Source for AD:</t>
  </si>
  <si>
    <t>The World Bank</t>
  </si>
  <si>
    <t>Belarus Hg, PCB</t>
  </si>
  <si>
    <t>Hg (t)</t>
  </si>
  <si>
    <t>PCB (kg)</t>
  </si>
  <si>
    <t xml:space="preserve">Technical Correction calculated by ERT </t>
  </si>
  <si>
    <t>Difference (t) between original estimate and revised estimates provided by Party and accepted by the ERT</t>
  </si>
  <si>
    <t>National total as reported 2018(row 141)</t>
  </si>
  <si>
    <t>BELARUS - Summary table to be included in RR</t>
  </si>
  <si>
    <t xml:space="preserve">Pollutant estimates </t>
  </si>
  <si>
    <t>2K Consumption of POPs and heavy metals,  Hg in tonnes (t)</t>
  </si>
  <si>
    <t>2K Consumption of POPs and heavy metals,  PCB in kilogrammes (kg)</t>
  </si>
  <si>
    <t>EMEP/EEA Guidebook 2016</t>
  </si>
  <si>
    <t>EMEP/EEA Emission Inventory Guidebook 2016 default Tier 1 EF for Hg and PCB emissions</t>
  </si>
  <si>
    <t>Belarus reports 'NA' for this category although default EF and a methodology is available in EEA/EMEP GB 2016</t>
  </si>
  <si>
    <t>Understimation of Hg and PCB emissions</t>
  </si>
  <si>
    <t>National Total PCB</t>
  </si>
  <si>
    <t>Contribution to PCB national total %</t>
  </si>
  <si>
    <t>Contribution to Hg national total %</t>
  </si>
  <si>
    <t>National Total Hg</t>
  </si>
  <si>
    <t>CEIP database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</si>
</sst>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 _k_n_-;\-* #,##0.00\ _k_n_-;_-* &quot;-&quot;??\ _k_n_-;_-@_-"/>
    <numFmt numFmtId="165" formatCode="0.0_ ;[Red]\-0.0\ "/>
    <numFmt numFmtId="166" formatCode="0.000"/>
    <numFmt numFmtId="167" formatCode="#,##0.000"/>
    <numFmt numFmtId="168" formatCode="###0.0;###0.0"/>
    <numFmt numFmtId="169" formatCode="###0.00;###0.00"/>
    <numFmt numFmtId="170" formatCode="###0.000;###0.000"/>
    <numFmt numFmtId="171" formatCode="_(* #,##0.00_);_(* \(#,##0.00\);_(* &quot;-&quot;??_);_(@_)"/>
    <numFmt numFmtId="172" formatCode="_-* #,##0.000\ _k_n_-;\-* #,##0.000\ _k_n_-;_-* &quot;-&quot;??\ _k_n_-;_-@_-"/>
    <numFmt numFmtId="177" formatCode="0.0"/>
  </numFmts>
  <fonts count="33"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9"/>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sz val="11"/>
      <color theme="1"/>
      <name val="Calibri"/>
      <family val="2"/>
      <scheme val="minor"/>
    </font>
    <font>
      <sz val="10"/>
      <name val="Arial"/>
      <family val="2"/>
      <charset val="238"/>
    </font>
    <font>
      <b/>
      <sz val="10"/>
      <name val="Arial"/>
      <family val="2"/>
      <charset val="238"/>
    </font>
    <font>
      <sz val="8"/>
      <color indexed="8"/>
      <name val="Arial"/>
      <family val="1"/>
      <charset val="204"/>
    </font>
    <font>
      <sz val="8"/>
      <color indexed="8"/>
      <name val="Arial"/>
      <family val="2"/>
    </font>
    <font>
      <sz val="9"/>
      <color theme="1"/>
      <name val="Arial"/>
      <family val="2"/>
    </font>
    <font>
      <b/>
      <sz val="8"/>
      <color indexed="8"/>
      <name val="Arial"/>
      <family val="1"/>
      <charset val="204"/>
    </font>
    <font>
      <b/>
      <sz val="11"/>
      <color theme="1"/>
      <name val="Calibri"/>
      <family val="2"/>
      <charset val="238"/>
      <scheme val="minor"/>
    </font>
    <font>
      <sz val="11"/>
      <name val="Calibri"/>
      <family val="2"/>
      <scheme val="minor"/>
    </font>
    <font>
      <sz val="9"/>
      <name val="Calibri"/>
      <family val="2"/>
      <scheme val="minor"/>
    </font>
    <font>
      <b/>
      <sz val="9"/>
      <name val="Calibri"/>
      <family val="2"/>
      <scheme val="minor"/>
    </font>
    <font>
      <b/>
      <sz val="11"/>
      <color rgb="FF000000"/>
      <name val="Calibri"/>
      <family val="2"/>
      <scheme val="minor"/>
    </font>
    <font>
      <sz val="9"/>
      <color rgb="FF000000"/>
      <name val="Arial"/>
      <family val="2"/>
    </font>
    <font>
      <sz val="11"/>
      <color theme="4"/>
      <name val="Calibri"/>
      <family val="2"/>
      <scheme val="minor"/>
    </font>
  </fonts>
  <fills count="14">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rgb="FFFFC000"/>
        <bgColor indexed="64"/>
      </patternFill>
    </fill>
    <fill>
      <patternFill patternType="solid">
        <fgColor rgb="FFC0C0C0"/>
        <bgColor indexed="64"/>
      </patternFill>
    </fill>
    <fill>
      <patternFill patternType="solid">
        <fgColor rgb="FFFF0000"/>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right style="medium">
        <color indexed="64"/>
      </right>
      <top/>
      <bottom/>
      <diagonal/>
    </border>
  </borders>
  <cellStyleXfs count="8">
    <xf numFmtId="0" fontId="0" fillId="0" borderId="0"/>
    <xf numFmtId="0" fontId="12" fillId="0" borderId="0"/>
    <xf numFmtId="0" fontId="14" fillId="0" borderId="0"/>
    <xf numFmtId="0" fontId="15" fillId="0" borderId="0"/>
    <xf numFmtId="0" fontId="15" fillId="0" borderId="0"/>
    <xf numFmtId="0" fontId="20" fillId="0" borderId="0"/>
    <xf numFmtId="171" fontId="20" fillId="0" borderId="0" applyFont="0" applyFill="0" applyBorder="0" applyAlignment="0" applyProtection="0"/>
    <xf numFmtId="164" fontId="19" fillId="0" borderId="0" applyFont="0" applyFill="0" applyBorder="0" applyAlignment="0" applyProtection="0"/>
  </cellStyleXfs>
  <cellXfs count="145">
    <xf numFmtId="0" fontId="0" fillId="0" borderId="0" xfId="0"/>
    <xf numFmtId="0" fontId="3" fillId="0" borderId="0" xfId="0" applyFont="1" applyAlignment="1">
      <alignment horizontal="left" vertical="center" indent="5"/>
    </xf>
    <xf numFmtId="0" fontId="0" fillId="0" borderId="10" xfId="0" applyBorder="1"/>
    <xf numFmtId="0" fontId="6" fillId="2" borderId="16" xfId="0" applyFont="1" applyFill="1" applyBorder="1" applyAlignment="1">
      <alignment vertical="center" wrapText="1"/>
    </xf>
    <xf numFmtId="0" fontId="6" fillId="2" borderId="10"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20"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4" fillId="7" borderId="20" xfId="0" applyFont="1" applyFill="1" applyBorder="1" applyAlignment="1">
      <alignment vertical="center"/>
    </xf>
    <xf numFmtId="0" fontId="6" fillId="2" borderId="13" xfId="0" applyFont="1" applyFill="1" applyBorder="1" applyAlignment="1">
      <alignment vertical="center"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2" fillId="0" borderId="0" xfId="0" applyFont="1" applyBorder="1"/>
    <xf numFmtId="0" fontId="2" fillId="0" borderId="0" xfId="0" applyFont="1"/>
    <xf numFmtId="0" fontId="10"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10" fillId="0" borderId="31" xfId="0" applyFont="1" applyFill="1" applyBorder="1" applyAlignment="1">
      <alignment horizontal="left" vertical="center"/>
    </xf>
    <xf numFmtId="0" fontId="10" fillId="4" borderId="30" xfId="0" applyFont="1" applyFill="1" applyBorder="1" applyAlignment="1">
      <alignment vertical="center" wrapText="1"/>
    </xf>
    <xf numFmtId="0" fontId="10" fillId="4" borderId="32" xfId="0" applyFont="1" applyFill="1" applyBorder="1" applyAlignment="1">
      <alignment vertical="center" wrapText="1"/>
    </xf>
    <xf numFmtId="165" fontId="4" fillId="7" borderId="15" xfId="0" applyNumberFormat="1" applyFont="1" applyFill="1" applyBorder="1" applyAlignment="1">
      <alignment vertical="center"/>
    </xf>
    <xf numFmtId="0" fontId="11" fillId="0" borderId="0" xfId="0" applyFont="1"/>
    <xf numFmtId="0" fontId="6" fillId="2" borderId="20" xfId="0" applyFont="1" applyFill="1" applyBorder="1" applyAlignment="1">
      <alignment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4" xfId="0" applyFont="1" applyFill="1" applyBorder="1" applyAlignment="1">
      <alignment vertical="center"/>
    </xf>
    <xf numFmtId="0" fontId="4" fillId="0" borderId="15" xfId="0" applyFont="1" applyBorder="1" applyAlignment="1">
      <alignment vertical="center"/>
    </xf>
    <xf numFmtId="0" fontId="6" fillId="2" borderId="14" xfId="0" applyFont="1" applyFill="1" applyBorder="1" applyAlignment="1">
      <alignment vertical="center" wrapText="1"/>
    </xf>
    <xf numFmtId="0" fontId="4" fillId="7" borderId="15" xfId="0" applyFont="1" applyFill="1" applyBorder="1" applyAlignment="1">
      <alignment vertical="center"/>
    </xf>
    <xf numFmtId="2" fontId="0" fillId="0" borderId="41" xfId="0" applyNumberFormat="1" applyBorder="1" applyAlignment="1">
      <alignment horizontal="right"/>
    </xf>
    <xf numFmtId="2" fontId="0" fillId="0" borderId="41" xfId="0" applyNumberFormat="1" applyBorder="1"/>
    <xf numFmtId="2" fontId="0" fillId="0" borderId="41" xfId="0" applyNumberFormat="1" applyFont="1" applyBorder="1"/>
    <xf numFmtId="2" fontId="13" fillId="0" borderId="42" xfId="1" applyNumberFormat="1" applyFont="1" applyFill="1" applyBorder="1" applyAlignment="1" applyProtection="1">
      <alignment horizontal="center" vertical="center" wrapText="1"/>
      <protection locked="0"/>
    </xf>
    <xf numFmtId="0" fontId="5" fillId="0" borderId="23" xfId="0" applyFont="1" applyBorder="1" applyAlignment="1">
      <alignment vertical="center"/>
    </xf>
    <xf numFmtId="0" fontId="5" fillId="0" borderId="24" xfId="0" applyFont="1" applyBorder="1" applyAlignment="1">
      <alignment vertical="center"/>
    </xf>
    <xf numFmtId="0" fontId="12" fillId="0" borderId="0" xfId="0" applyNumberFormat="1" applyFont="1" applyFill="1" applyBorder="1" applyAlignment="1"/>
    <xf numFmtId="0" fontId="16" fillId="10" borderId="3" xfId="0" applyFont="1" applyFill="1" applyBorder="1" applyAlignment="1">
      <alignment vertical="center"/>
    </xf>
    <xf numFmtId="167" fontId="16" fillId="10" borderId="6" xfId="0" applyNumberFormat="1" applyFont="1" applyFill="1" applyBorder="1" applyAlignment="1">
      <alignment horizontal="right" vertical="center"/>
    </xf>
    <xf numFmtId="167" fontId="16" fillId="10" borderId="4" xfId="0" applyNumberFormat="1" applyFont="1" applyFill="1" applyBorder="1" applyAlignment="1">
      <alignment horizontal="right" vertical="center"/>
    </xf>
    <xf numFmtId="167" fontId="16" fillId="10" borderId="9" xfId="0" applyNumberFormat="1" applyFont="1" applyFill="1" applyBorder="1" applyAlignment="1">
      <alignment horizontal="right" vertical="center"/>
    </xf>
    <xf numFmtId="0" fontId="17" fillId="10" borderId="6" xfId="0" applyFont="1" applyFill="1" applyBorder="1" applyAlignment="1">
      <alignment vertical="center" wrapText="1"/>
    </xf>
    <xf numFmtId="0" fontId="18" fillId="8" borderId="9" xfId="0" applyFont="1" applyFill="1" applyBorder="1" applyAlignment="1">
      <alignment horizontal="right" vertical="center"/>
    </xf>
    <xf numFmtId="0" fontId="18" fillId="8" borderId="6" xfId="0" applyFont="1" applyFill="1" applyBorder="1" applyAlignment="1">
      <alignment horizontal="right" vertical="center"/>
    </xf>
    <xf numFmtId="3" fontId="16" fillId="10" borderId="3" xfId="0" applyNumberFormat="1" applyFont="1" applyFill="1" applyBorder="1" applyAlignment="1">
      <alignment vertical="center"/>
    </xf>
    <xf numFmtId="3" fontId="16" fillId="10" borderId="6" xfId="0" applyNumberFormat="1" applyFont="1" applyFill="1" applyBorder="1" applyAlignment="1">
      <alignment vertical="center"/>
    </xf>
    <xf numFmtId="0" fontId="16" fillId="10" borderId="3" xfId="0" applyFont="1" applyFill="1" applyBorder="1" applyAlignment="1">
      <alignment vertical="center" wrapText="1"/>
    </xf>
    <xf numFmtId="3" fontId="17" fillId="0" borderId="3" xfId="0" applyNumberFormat="1" applyFont="1" applyFill="1" applyBorder="1" applyAlignment="1">
      <alignment vertical="center"/>
    </xf>
    <xf numFmtId="0" fontId="17" fillId="0" borderId="6" xfId="0" applyFont="1" applyFill="1" applyBorder="1" applyAlignment="1">
      <alignment vertical="center"/>
    </xf>
    <xf numFmtId="167" fontId="17" fillId="0" borderId="6" xfId="0" applyNumberFormat="1" applyFont="1" applyFill="1" applyBorder="1" applyAlignment="1">
      <alignment horizontal="right" vertical="center"/>
    </xf>
    <xf numFmtId="3" fontId="17" fillId="0" borderId="4"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6" xfId="0" applyFont="1" applyFill="1" applyBorder="1" applyAlignment="1">
      <alignment horizontal="right" vertical="center"/>
    </xf>
    <xf numFmtId="0" fontId="17" fillId="0" borderId="4" xfId="0" applyFont="1" applyFill="1" applyBorder="1" applyAlignment="1">
      <alignment horizontal="right" vertical="center"/>
    </xf>
    <xf numFmtId="0" fontId="17" fillId="0" borderId="9" xfId="0" applyFont="1" applyFill="1" applyBorder="1" applyAlignment="1">
      <alignment horizontal="right" vertical="center"/>
    </xf>
    <xf numFmtId="166" fontId="17" fillId="0" borderId="6" xfId="0" applyNumberFormat="1" applyFont="1" applyFill="1" applyBorder="1" applyAlignment="1">
      <alignment horizontal="right" vertical="center"/>
    </xf>
    <xf numFmtId="166" fontId="17" fillId="0" borderId="4" xfId="0" applyNumberFormat="1" applyFont="1" applyFill="1" applyBorder="1" applyAlignment="1">
      <alignment horizontal="right" vertical="center"/>
    </xf>
    <xf numFmtId="166" fontId="17" fillId="0" borderId="9" xfId="0" applyNumberFormat="1" applyFont="1" applyFill="1" applyBorder="1" applyAlignment="1">
      <alignment horizontal="right" vertical="center"/>
    </xf>
    <xf numFmtId="3" fontId="17" fillId="0" borderId="6" xfId="0" applyNumberFormat="1" applyFont="1" applyFill="1" applyBorder="1" applyAlignment="1">
      <alignment vertical="center"/>
    </xf>
    <xf numFmtId="4" fontId="17" fillId="0" borderId="6" xfId="0" applyNumberFormat="1" applyFont="1" applyFill="1" applyBorder="1" applyAlignment="1">
      <alignment horizontal="right" vertical="center"/>
    </xf>
    <xf numFmtId="3" fontId="17" fillId="0" borderId="9" xfId="0" applyNumberFormat="1" applyFont="1" applyFill="1" applyBorder="1" applyAlignment="1">
      <alignment horizontal="right" vertical="center"/>
    </xf>
    <xf numFmtId="49" fontId="13" fillId="6" borderId="41" xfId="1" applyNumberFormat="1" applyFont="1" applyFill="1" applyBorder="1" applyAlignment="1" applyProtection="1">
      <alignment horizontal="left" vertical="center" wrapText="1"/>
    </xf>
    <xf numFmtId="49" fontId="24" fillId="6" borderId="41" xfId="1" applyNumberFormat="1" applyFont="1" applyFill="1" applyBorder="1" applyAlignment="1" applyProtection="1">
      <alignment horizontal="left" vertical="center" wrapText="1"/>
    </xf>
    <xf numFmtId="0" fontId="0" fillId="0" borderId="41" xfId="0" applyBorder="1"/>
    <xf numFmtId="0" fontId="21" fillId="0" borderId="41" xfId="0" applyFont="1" applyBorder="1"/>
    <xf numFmtId="0" fontId="20" fillId="0" borderId="41" xfId="0" applyFont="1" applyBorder="1"/>
    <xf numFmtId="1" fontId="0" fillId="0" borderId="41" xfId="0" applyNumberFormat="1" applyBorder="1"/>
    <xf numFmtId="0" fontId="22" fillId="3" borderId="41" xfId="0" applyFont="1" applyFill="1" applyBorder="1" applyAlignment="1">
      <alignment horizontal="left" vertical="top" wrapText="1"/>
    </xf>
    <xf numFmtId="172" fontId="0" fillId="0" borderId="41" xfId="0" applyNumberFormat="1" applyBorder="1"/>
    <xf numFmtId="164" fontId="0" fillId="0" borderId="41" xfId="0" applyNumberFormat="1" applyBorder="1"/>
    <xf numFmtId="1" fontId="19" fillId="0" borderId="41" xfId="7" applyNumberFormat="1" applyFont="1" applyFill="1" applyBorder="1"/>
    <xf numFmtId="0" fontId="25" fillId="12" borderId="41" xfId="0" applyFont="1" applyFill="1" applyBorder="1" applyAlignment="1">
      <alignment horizontal="left" vertical="top" wrapText="1"/>
    </xf>
    <xf numFmtId="169" fontId="23" fillId="3" borderId="41" xfId="0" applyNumberFormat="1" applyFont="1" applyFill="1" applyBorder="1" applyAlignment="1">
      <alignment horizontal="center" vertical="top" wrapText="1"/>
    </xf>
    <xf numFmtId="170" fontId="23" fillId="3" borderId="41" xfId="0" applyNumberFormat="1" applyFont="1" applyFill="1" applyBorder="1" applyAlignment="1">
      <alignment horizontal="left" vertical="top" wrapText="1"/>
    </xf>
    <xf numFmtId="168" fontId="23" fillId="3" borderId="41" xfId="0" applyNumberFormat="1" applyFont="1" applyFill="1" applyBorder="1" applyAlignment="1">
      <alignment horizontal="center" vertical="top" wrapText="1"/>
    </xf>
    <xf numFmtId="0" fontId="26" fillId="0" borderId="0" xfId="0" applyFont="1"/>
    <xf numFmtId="0" fontId="22" fillId="3" borderId="0" xfId="0" applyFont="1" applyFill="1" applyBorder="1" applyAlignment="1">
      <alignment horizontal="left" vertical="top" wrapText="1"/>
    </xf>
    <xf numFmtId="0" fontId="20" fillId="0" borderId="0" xfId="0" applyFont="1" applyBorder="1"/>
    <xf numFmtId="164" fontId="0" fillId="0" borderId="0" xfId="0" applyNumberFormat="1" applyBorder="1"/>
    <xf numFmtId="43" fontId="0" fillId="0" borderId="0" xfId="0" applyNumberFormat="1"/>
    <xf numFmtId="0" fontId="27" fillId="0" borderId="0" xfId="0" applyFont="1" applyFill="1" applyBorder="1"/>
    <xf numFmtId="0" fontId="28" fillId="5" borderId="1" xfId="0" applyFont="1" applyFill="1" applyBorder="1" applyAlignment="1">
      <alignment horizontal="center" vertical="center"/>
    </xf>
    <xf numFmtId="0" fontId="27" fillId="0" borderId="0" xfId="0" applyFont="1"/>
    <xf numFmtId="0" fontId="11" fillId="11" borderId="43" xfId="0" applyFont="1" applyFill="1" applyBorder="1" applyAlignment="1">
      <alignment horizontal="center" vertical="center" textRotation="90"/>
    </xf>
    <xf numFmtId="0" fontId="18" fillId="8" borderId="2" xfId="0" applyFont="1" applyFill="1" applyBorder="1" applyAlignment="1">
      <alignment vertical="center"/>
    </xf>
    <xf numFmtId="0" fontId="18" fillId="8" borderId="8" xfId="0" applyFont="1" applyFill="1" applyBorder="1" applyAlignment="1">
      <alignment vertical="center"/>
    </xf>
    <xf numFmtId="0" fontId="18" fillId="8" borderId="9" xfId="0" applyFont="1" applyFill="1" applyBorder="1" applyAlignment="1">
      <alignment horizontal="center" vertical="center"/>
    </xf>
    <xf numFmtId="0" fontId="18" fillId="8" borderId="5" xfId="0" applyFont="1" applyFill="1" applyBorder="1" applyAlignment="1">
      <alignment horizontal="center" vertical="center"/>
    </xf>
    <xf numFmtId="0" fontId="16" fillId="9" borderId="25" xfId="0" applyFont="1" applyFill="1" applyBorder="1" applyAlignment="1">
      <alignment vertical="center"/>
    </xf>
    <xf numFmtId="0" fontId="16" fillId="9" borderId="7" xfId="0" applyFont="1" applyFill="1" applyBorder="1" applyAlignment="1">
      <alignment vertical="center"/>
    </xf>
    <xf numFmtId="0" fontId="17" fillId="6" borderId="9" xfId="0" applyFont="1" applyFill="1" applyBorder="1" applyAlignment="1">
      <alignment vertical="center"/>
    </xf>
    <xf numFmtId="0" fontId="17" fillId="6" borderId="5" xfId="0" applyFont="1" applyFill="1" applyBorder="1" applyAlignment="1">
      <alignment vertical="center"/>
    </xf>
    <xf numFmtId="0" fontId="16" fillId="9" borderId="9" xfId="0" applyFont="1" applyFill="1" applyBorder="1" applyAlignment="1">
      <alignment vertical="center"/>
    </xf>
    <xf numFmtId="0" fontId="16" fillId="9" borderId="5" xfId="0" applyFont="1" applyFill="1" applyBorder="1" applyAlignment="1">
      <alignment vertical="center"/>
    </xf>
    <xf numFmtId="3" fontId="17" fillId="6" borderId="9" xfId="0" applyNumberFormat="1" applyFont="1" applyFill="1" applyBorder="1" applyAlignment="1">
      <alignment vertical="center"/>
    </xf>
    <xf numFmtId="3" fontId="17" fillId="6" borderId="5" xfId="0" applyNumberFormat="1" applyFont="1" applyFill="1" applyBorder="1" applyAlignment="1">
      <alignment vertical="center"/>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5" fillId="0" borderId="31"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29" fillId="5" borderId="15" xfId="0" applyFont="1" applyFill="1" applyBorder="1" applyAlignment="1">
      <alignment horizontal="center" vertical="center" wrapText="1"/>
    </xf>
    <xf numFmtId="0" fontId="29" fillId="5" borderId="18" xfId="0" applyFont="1" applyFill="1" applyBorder="1" applyAlignment="1">
      <alignment horizontal="center" vertical="center" wrapText="1"/>
    </xf>
    <xf numFmtId="0" fontId="22" fillId="3" borderId="41" xfId="0" applyFont="1" applyFill="1" applyBorder="1" applyAlignment="1">
      <alignment horizontal="left" vertical="top" wrapText="1"/>
    </xf>
    <xf numFmtId="0" fontId="25" fillId="12" borderId="41" xfId="0" applyFont="1" applyFill="1" applyBorder="1" applyAlignment="1">
      <alignment horizontal="left" vertical="top" wrapText="1"/>
    </xf>
    <xf numFmtId="0" fontId="25" fillId="12" borderId="41" xfId="0" applyFont="1" applyFill="1" applyBorder="1" applyAlignment="1">
      <alignment horizontal="center" vertical="top" wrapText="1"/>
    </xf>
    <xf numFmtId="0" fontId="17" fillId="13" borderId="9" xfId="0" applyFont="1" applyFill="1" applyBorder="1" applyAlignment="1">
      <alignment horizontal="center" vertical="center" wrapText="1"/>
    </xf>
    <xf numFmtId="0" fontId="17" fillId="13" borderId="5" xfId="0" applyFont="1" applyFill="1" applyBorder="1" applyAlignment="1">
      <alignment horizontal="center" vertical="center" wrapText="1"/>
    </xf>
    <xf numFmtId="167" fontId="17" fillId="0" borderId="9" xfId="0" applyNumberFormat="1" applyFont="1" applyFill="1" applyBorder="1" applyAlignment="1">
      <alignment horizontal="right" vertical="center"/>
    </xf>
    <xf numFmtId="0" fontId="30" fillId="4" borderId="26" xfId="0" applyFont="1" applyFill="1" applyBorder="1" applyAlignment="1">
      <alignment vertical="center" wrapText="1"/>
    </xf>
    <xf numFmtId="0" fontId="30" fillId="3" borderId="27" xfId="0" applyFont="1" applyFill="1" applyBorder="1" applyAlignment="1">
      <alignment horizontal="left" vertical="center"/>
    </xf>
    <xf numFmtId="0" fontId="2" fillId="0" borderId="28" xfId="0" applyFont="1" applyBorder="1"/>
    <xf numFmtId="0" fontId="30" fillId="4" borderId="30" xfId="0" applyFont="1" applyFill="1" applyBorder="1" applyAlignment="1">
      <alignment vertical="center" wrapText="1"/>
    </xf>
    <xf numFmtId="0" fontId="2" fillId="0" borderId="31" xfId="0" applyFont="1" applyBorder="1" applyAlignment="1">
      <alignment horizontal="left" vertical="center"/>
    </xf>
    <xf numFmtId="0" fontId="2" fillId="0" borderId="23" xfId="0" applyFont="1" applyBorder="1"/>
    <xf numFmtId="166" fontId="31" fillId="7" borderId="20" xfId="0" applyNumberFormat="1" applyFont="1" applyFill="1" applyBorder="1" applyAlignment="1">
      <alignment horizontal="center" vertical="center"/>
    </xf>
    <xf numFmtId="166" fontId="31" fillId="7" borderId="15" xfId="0" applyNumberFormat="1" applyFont="1" applyFill="1" applyBorder="1" applyAlignment="1">
      <alignment horizontal="center" vertical="center"/>
    </xf>
    <xf numFmtId="0" fontId="32" fillId="0" borderId="0" xfId="0" applyFont="1" applyAlignment="1">
      <alignment wrapText="1"/>
    </xf>
    <xf numFmtId="0" fontId="32" fillId="0" borderId="41" xfId="0" applyFont="1" applyBorder="1" applyAlignment="1">
      <alignment horizontal="left" vertical="top" wrapText="1"/>
    </xf>
    <xf numFmtId="177" fontId="32" fillId="0" borderId="41" xfId="0" applyNumberFormat="1" applyFont="1" applyBorder="1" applyAlignment="1">
      <alignment horizontal="center" vertical="top" wrapText="1"/>
    </xf>
  </cellXfs>
  <cellStyles count="8">
    <cellStyle name="Comma" xfId="7" builtinId="3"/>
    <cellStyle name="Normal" xfId="0" builtinId="0"/>
    <cellStyle name="Normal 2" xfId="4"/>
    <cellStyle name="Normalno 2" xfId="5"/>
    <cellStyle name="Standard 2" xfId="1"/>
    <cellStyle name="Standard 3" xfId="3"/>
    <cellStyle name="Standard 4" xfId="2"/>
    <cellStyle name="Zarez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0</xdr:rowOff>
    </xdr:from>
    <xdr:to>
      <xdr:col>0</xdr:col>
      <xdr:colOff>95250</xdr:colOff>
      <xdr:row>35</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191500"/>
          <a:ext cx="9525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15" sqref="B15"/>
    </sheetView>
  </sheetViews>
  <sheetFormatPr defaultColWidth="11.5546875" defaultRowHeight="14.4" x14ac:dyDescent="0.3"/>
  <cols>
    <col min="2" max="2" width="96.33203125" customWidth="1"/>
  </cols>
  <sheetData>
    <row r="2" spans="2:2" ht="28.8" x14ac:dyDescent="0.3">
      <c r="B2" s="8" t="s">
        <v>18</v>
      </c>
    </row>
    <row r="3" spans="2:2" ht="57.6" x14ac:dyDescent="0.3">
      <c r="B3" s="8" t="s">
        <v>0</v>
      </c>
    </row>
    <row r="4" spans="2:2" ht="15" x14ac:dyDescent="0.25">
      <c r="B4" s="8" t="s">
        <v>10</v>
      </c>
    </row>
    <row r="5" spans="2:2" ht="30" x14ac:dyDescent="0.25">
      <c r="B5" s="8" t="s">
        <v>11</v>
      </c>
    </row>
    <row r="10" spans="2:2" ht="15" x14ac:dyDescent="0.25">
      <c r="B10" t="s">
        <v>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G20"/>
  <sheetViews>
    <sheetView tabSelected="1" topLeftCell="B1" workbookViewId="0">
      <selection activeCell="C16" sqref="C16:G16"/>
    </sheetView>
  </sheetViews>
  <sheetFormatPr defaultColWidth="11.5546875" defaultRowHeight="14.4" x14ac:dyDescent="0.3"/>
  <cols>
    <col min="3" max="3" width="36.5546875" customWidth="1"/>
    <col min="4" max="4" width="21.44140625" customWidth="1"/>
    <col min="5" max="7" width="12.88671875" customWidth="1"/>
  </cols>
  <sheetData>
    <row r="1" spans="2:7" ht="21" x14ac:dyDescent="0.35">
      <c r="C1" s="43" t="s">
        <v>68</v>
      </c>
      <c r="D1" s="43"/>
      <c r="E1" s="43"/>
    </row>
    <row r="2" spans="2:7" ht="15" x14ac:dyDescent="0.25">
      <c r="C2" t="s">
        <v>31</v>
      </c>
    </row>
    <row r="3" spans="2:7" ht="15.75" thickBot="1" x14ac:dyDescent="0.3"/>
    <row r="4" spans="2:7" ht="15" thickBot="1" x14ac:dyDescent="0.35">
      <c r="B4" s="104" t="s">
        <v>33</v>
      </c>
      <c r="C4" s="105" t="s">
        <v>23</v>
      </c>
      <c r="D4" s="105" t="s">
        <v>24</v>
      </c>
      <c r="E4" s="107" t="s">
        <v>69</v>
      </c>
      <c r="F4" s="108"/>
      <c r="G4" s="108"/>
    </row>
    <row r="5" spans="2:7" ht="15" thickBot="1" x14ac:dyDescent="0.35">
      <c r="B5" s="104"/>
      <c r="C5" s="106"/>
      <c r="D5" s="106"/>
      <c r="E5" s="63">
        <v>2016</v>
      </c>
      <c r="F5" s="64">
        <v>2010</v>
      </c>
      <c r="G5" s="63">
        <v>2005</v>
      </c>
    </row>
    <row r="6" spans="2:7" ht="15" thickBot="1" x14ac:dyDescent="0.35">
      <c r="B6" s="104"/>
      <c r="C6" s="109" t="s">
        <v>44</v>
      </c>
      <c r="D6" s="110"/>
      <c r="E6" s="110"/>
      <c r="F6" s="110"/>
      <c r="G6" s="110"/>
    </row>
    <row r="7" spans="2:7" ht="15" thickBot="1" x14ac:dyDescent="0.35">
      <c r="B7" s="104"/>
      <c r="C7" s="65" t="s">
        <v>34</v>
      </c>
      <c r="D7" s="66" t="s">
        <v>80</v>
      </c>
      <c r="E7" s="59">
        <v>11.664</v>
      </c>
      <c r="F7" s="60">
        <v>11.763</v>
      </c>
      <c r="G7" s="61">
        <v>10.222</v>
      </c>
    </row>
    <row r="8" spans="2:7" ht="15" thickBot="1" x14ac:dyDescent="0.35">
      <c r="B8" s="104"/>
      <c r="C8" s="115" t="s">
        <v>29</v>
      </c>
      <c r="D8" s="116"/>
      <c r="E8" s="116"/>
      <c r="F8" s="116"/>
      <c r="G8" s="116"/>
    </row>
    <row r="9" spans="2:7" ht="15" thickBot="1" x14ac:dyDescent="0.35">
      <c r="B9" s="104"/>
      <c r="C9" s="68"/>
      <c r="D9" s="79"/>
      <c r="E9" s="80"/>
      <c r="F9" s="71"/>
      <c r="G9" s="81"/>
    </row>
    <row r="10" spans="2:7" ht="15" thickBot="1" x14ac:dyDescent="0.35">
      <c r="B10" s="104"/>
      <c r="C10" s="115" t="s">
        <v>28</v>
      </c>
      <c r="D10" s="116"/>
      <c r="E10" s="116"/>
      <c r="F10" s="116"/>
      <c r="G10" s="116"/>
    </row>
    <row r="11" spans="2:7" ht="15" customHeight="1" thickBot="1" x14ac:dyDescent="0.35">
      <c r="B11" s="104"/>
      <c r="C11" s="24" t="s">
        <v>71</v>
      </c>
      <c r="D11" s="79"/>
      <c r="E11" s="70">
        <f>'TC summary 2K Hg, PCB'!D32-0</f>
        <v>950.15340000000003</v>
      </c>
      <c r="F11" s="71" t="s">
        <v>32</v>
      </c>
      <c r="G11" s="133">
        <f>'TC summary 2K Hg, PCB'!D34-0</f>
        <v>966.39149999999995</v>
      </c>
    </row>
    <row r="12" spans="2:7" ht="43.5" customHeight="1" thickBot="1" x14ac:dyDescent="0.35">
      <c r="B12" s="104"/>
      <c r="C12" s="67" t="s">
        <v>25</v>
      </c>
      <c r="D12" s="62" t="s">
        <v>26</v>
      </c>
      <c r="E12" s="59">
        <f>E7+E11</f>
        <v>961.81740000000002</v>
      </c>
      <c r="F12" s="59" t="s">
        <v>32</v>
      </c>
      <c r="G12" s="59">
        <f>G7+G11</f>
        <v>976.61349999999993</v>
      </c>
    </row>
    <row r="13" spans="2:7" ht="7.2" customHeight="1" thickBot="1" x14ac:dyDescent="0.35">
      <c r="B13" s="104"/>
      <c r="C13" s="131"/>
      <c r="D13" s="132"/>
      <c r="E13" s="132"/>
      <c r="F13" s="132"/>
      <c r="G13" s="132"/>
    </row>
    <row r="14" spans="2:7" ht="15" thickBot="1" x14ac:dyDescent="0.35">
      <c r="B14" s="104"/>
      <c r="C14" s="113" t="s">
        <v>43</v>
      </c>
      <c r="D14" s="114"/>
      <c r="E14" s="114"/>
      <c r="F14" s="114"/>
      <c r="G14" s="114"/>
    </row>
    <row r="15" spans="2:7" ht="15" thickBot="1" x14ac:dyDescent="0.35">
      <c r="B15" s="104"/>
      <c r="C15" s="58" t="s">
        <v>67</v>
      </c>
      <c r="D15" s="66" t="s">
        <v>80</v>
      </c>
      <c r="E15" s="59">
        <v>0.19800000000000001</v>
      </c>
      <c r="F15" s="60">
        <v>0.85399999999999998</v>
      </c>
      <c r="G15" s="61">
        <v>0.64900000000000002</v>
      </c>
    </row>
    <row r="16" spans="2:7" ht="15" thickBot="1" x14ac:dyDescent="0.35">
      <c r="B16" s="104"/>
      <c r="C16" s="111" t="s">
        <v>66</v>
      </c>
      <c r="D16" s="112"/>
      <c r="E16" s="112"/>
      <c r="F16" s="112"/>
      <c r="G16" s="112"/>
    </row>
    <row r="17" spans="2:7" ht="15" thickBot="1" x14ac:dyDescent="0.35">
      <c r="B17" s="104"/>
      <c r="C17" s="72"/>
      <c r="D17" s="69"/>
      <c r="E17" s="73"/>
      <c r="F17" s="74"/>
      <c r="G17" s="75"/>
    </row>
    <row r="18" spans="2:7" ht="15" thickBot="1" x14ac:dyDescent="0.35">
      <c r="B18" s="104"/>
      <c r="C18" s="111" t="s">
        <v>30</v>
      </c>
      <c r="D18" s="112"/>
      <c r="E18" s="112"/>
      <c r="F18" s="112"/>
      <c r="G18" s="112"/>
    </row>
    <row r="19" spans="2:7" ht="15" thickBot="1" x14ac:dyDescent="0.35">
      <c r="B19" s="104"/>
      <c r="C19" s="24" t="s">
        <v>70</v>
      </c>
      <c r="D19" s="69"/>
      <c r="E19" s="76">
        <f>'TC summary 2K Hg, PCB'!C32-0</f>
        <v>9.501533999999999E-2</v>
      </c>
      <c r="F19" s="77" t="s">
        <v>32</v>
      </c>
      <c r="G19" s="78">
        <f>'TC summary 2K Hg, PCB'!C34-0</f>
        <v>9.6639150000000007E-2</v>
      </c>
    </row>
    <row r="20" spans="2:7" ht="42" thickBot="1" x14ac:dyDescent="0.35">
      <c r="B20" s="104"/>
      <c r="C20" s="67" t="s">
        <v>27</v>
      </c>
      <c r="D20" s="62" t="s">
        <v>26</v>
      </c>
      <c r="E20" s="59">
        <f>E19+E15</f>
        <v>0.29301534000000001</v>
      </c>
      <c r="F20" s="59" t="s">
        <v>32</v>
      </c>
      <c r="G20" s="59">
        <f>G19+G15</f>
        <v>0.74563915000000003</v>
      </c>
    </row>
  </sheetData>
  <mergeCells count="11">
    <mergeCell ref="B4:B20"/>
    <mergeCell ref="C4:C5"/>
    <mergeCell ref="D4:D5"/>
    <mergeCell ref="E4:G4"/>
    <mergeCell ref="C6:G6"/>
    <mergeCell ref="C18:G18"/>
    <mergeCell ref="C14:G14"/>
    <mergeCell ref="C16:G16"/>
    <mergeCell ref="C10:G10"/>
    <mergeCell ref="C8:G8"/>
    <mergeCell ref="C13:G13"/>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41"/>
  <sheetViews>
    <sheetView topLeftCell="A16" zoomScaleNormal="100" workbookViewId="0">
      <selection activeCell="J33" sqref="J33"/>
    </sheetView>
  </sheetViews>
  <sheetFormatPr defaultColWidth="11.5546875" defaultRowHeight="14.4" x14ac:dyDescent="0.3"/>
  <cols>
    <col min="1" max="1" width="12.6640625" style="19" customWidth="1"/>
    <col min="2" max="2" width="29.109375" customWidth="1"/>
    <col min="3" max="3" width="15.6640625" style="2" customWidth="1"/>
    <col min="4" max="7" width="15.6640625" customWidth="1"/>
  </cols>
  <sheetData>
    <row r="1" spans="1:10" ht="21" x14ac:dyDescent="0.3">
      <c r="B1" s="1" t="s">
        <v>22</v>
      </c>
      <c r="C1" s="35"/>
      <c r="D1" s="36"/>
      <c r="E1" s="36"/>
      <c r="F1" s="36"/>
      <c r="G1" s="36"/>
    </row>
    <row r="2" spans="1:10" x14ac:dyDescent="0.3">
      <c r="C2" s="7"/>
    </row>
    <row r="3" spans="1:10" ht="15" thickBot="1" x14ac:dyDescent="0.35">
      <c r="C3" s="7"/>
    </row>
    <row r="4" spans="1:10" ht="24.75" customHeight="1" x14ac:dyDescent="0.3">
      <c r="B4" s="134" t="s">
        <v>12</v>
      </c>
      <c r="C4" s="135" t="s">
        <v>55</v>
      </c>
      <c r="D4" s="136"/>
      <c r="E4" s="22"/>
      <c r="F4" s="22"/>
      <c r="G4" s="23"/>
    </row>
    <row r="5" spans="1:10" x14ac:dyDescent="0.3">
      <c r="B5" s="137" t="s">
        <v>13</v>
      </c>
      <c r="C5" s="138" t="s">
        <v>48</v>
      </c>
      <c r="D5" s="139" t="s">
        <v>49</v>
      </c>
      <c r="E5" s="24"/>
      <c r="F5" s="24"/>
      <c r="G5" s="25"/>
    </row>
    <row r="6" spans="1:10" x14ac:dyDescent="0.3">
      <c r="B6" s="137" t="s">
        <v>1</v>
      </c>
      <c r="C6" s="138" t="s">
        <v>57</v>
      </c>
      <c r="D6" s="139"/>
      <c r="E6" s="24"/>
      <c r="F6" s="24"/>
      <c r="G6" s="25"/>
    </row>
    <row r="7" spans="1:10" x14ac:dyDescent="0.3">
      <c r="B7" s="40" t="s">
        <v>19</v>
      </c>
      <c r="C7" s="37" t="s">
        <v>56</v>
      </c>
      <c r="D7" s="24"/>
      <c r="E7" s="24"/>
      <c r="F7" s="24"/>
      <c r="G7" s="25"/>
    </row>
    <row r="8" spans="1:10" ht="19.2" customHeight="1" x14ac:dyDescent="0.3">
      <c r="B8" s="40" t="s">
        <v>20</v>
      </c>
      <c r="C8" s="38">
        <v>43271</v>
      </c>
      <c r="D8" s="34"/>
      <c r="E8" s="7"/>
      <c r="F8" s="24"/>
      <c r="G8" s="25"/>
    </row>
    <row r="9" spans="1:10" ht="16.8" customHeight="1" x14ac:dyDescent="0.3">
      <c r="B9" s="40" t="s">
        <v>2</v>
      </c>
      <c r="C9" s="39" t="s">
        <v>21</v>
      </c>
      <c r="D9" s="24"/>
      <c r="E9" s="24"/>
      <c r="F9" s="24"/>
      <c r="G9" s="25"/>
    </row>
    <row r="10" spans="1:10" ht="28.2" customHeight="1" x14ac:dyDescent="0.3">
      <c r="B10" s="40" t="s">
        <v>3</v>
      </c>
      <c r="C10" s="120" t="s">
        <v>74</v>
      </c>
      <c r="D10" s="121"/>
      <c r="E10" s="121"/>
      <c r="F10" s="121"/>
      <c r="G10" s="122"/>
      <c r="H10" s="55"/>
      <c r="I10" s="55"/>
      <c r="J10" s="56"/>
    </row>
    <row r="11" spans="1:10" ht="32.4" customHeight="1" x14ac:dyDescent="0.3">
      <c r="B11" s="40" t="s">
        <v>4</v>
      </c>
      <c r="C11" s="120" t="s">
        <v>75</v>
      </c>
      <c r="D11" s="121"/>
      <c r="E11" s="121"/>
      <c r="F11" s="121"/>
      <c r="G11" s="122"/>
    </row>
    <row r="12" spans="1:10" ht="23.4" customHeight="1" thickBot="1" x14ac:dyDescent="0.35">
      <c r="B12" s="41" t="s">
        <v>5</v>
      </c>
      <c r="C12" s="123" t="s">
        <v>73</v>
      </c>
      <c r="D12" s="124"/>
      <c r="E12" s="124"/>
      <c r="F12" s="124"/>
      <c r="G12" s="125"/>
    </row>
    <row r="13" spans="1:10" ht="15.75" customHeight="1" thickBot="1" x14ac:dyDescent="0.35">
      <c r="B13" s="7"/>
      <c r="C13" s="7"/>
    </row>
    <row r="14" spans="1:10" s="103" customFormat="1" ht="15.75" customHeight="1" thickBot="1" x14ac:dyDescent="0.35">
      <c r="A14" s="101"/>
      <c r="B14" s="102" t="s">
        <v>62</v>
      </c>
      <c r="C14" s="126" t="s">
        <v>17</v>
      </c>
      <c r="D14" s="126"/>
      <c r="E14" s="126"/>
      <c r="F14" s="126"/>
      <c r="G14" s="127"/>
    </row>
    <row r="15" spans="1:10" ht="15" thickBot="1" x14ac:dyDescent="0.35">
      <c r="B15" s="11" t="s">
        <v>6</v>
      </c>
      <c r="C15" s="12" t="s">
        <v>43</v>
      </c>
      <c r="D15" s="13" t="s">
        <v>44</v>
      </c>
      <c r="E15" s="13"/>
      <c r="F15" s="13"/>
      <c r="G15" s="14"/>
    </row>
    <row r="16" spans="1:10" ht="15" thickBot="1" x14ac:dyDescent="0.35">
      <c r="B16" s="27">
        <v>2016</v>
      </c>
      <c r="C16" s="54" t="s">
        <v>37</v>
      </c>
      <c r="D16" s="54" t="s">
        <v>37</v>
      </c>
      <c r="E16" s="48"/>
      <c r="F16" s="52"/>
      <c r="G16" s="51"/>
    </row>
    <row r="17" spans="1:11" ht="15" thickBot="1" x14ac:dyDescent="0.35">
      <c r="A17" s="26"/>
      <c r="B17" s="27">
        <v>2010</v>
      </c>
      <c r="C17" s="54" t="s">
        <v>32</v>
      </c>
      <c r="D17" s="54" t="s">
        <v>32</v>
      </c>
      <c r="E17" s="48"/>
      <c r="F17" s="52"/>
      <c r="G17" s="51"/>
    </row>
    <row r="18" spans="1:11" ht="15" thickBot="1" x14ac:dyDescent="0.35">
      <c r="A18" s="26"/>
      <c r="B18" s="27">
        <v>2005</v>
      </c>
      <c r="C18" s="54" t="s">
        <v>32</v>
      </c>
      <c r="D18" s="54" t="s">
        <v>32</v>
      </c>
      <c r="E18" s="48"/>
      <c r="F18" s="52"/>
      <c r="G18" s="51"/>
    </row>
    <row r="19" spans="1:11" ht="15" thickBot="1" x14ac:dyDescent="0.35">
      <c r="A19" s="20"/>
      <c r="B19" s="28"/>
      <c r="C19" s="45"/>
      <c r="D19" s="45"/>
      <c r="E19" s="49"/>
      <c r="F19" s="49"/>
      <c r="G19" s="30"/>
    </row>
    <row r="20" spans="1:11" ht="15" thickBot="1" x14ac:dyDescent="0.35">
      <c r="B20" s="46" t="s">
        <v>15</v>
      </c>
      <c r="C20" s="47"/>
      <c r="D20" s="5" t="s">
        <v>7</v>
      </c>
      <c r="E20" s="45"/>
      <c r="F20" s="45"/>
      <c r="G20" s="31"/>
    </row>
    <row r="21" spans="1:11" ht="15.75" customHeight="1" thickBot="1" x14ac:dyDescent="0.35">
      <c r="A21" s="20"/>
      <c r="B21" s="28"/>
      <c r="C21" s="45"/>
      <c r="D21" s="45"/>
      <c r="E21" s="44"/>
      <c r="F21" s="44"/>
      <c r="G21" s="32"/>
    </row>
    <row r="22" spans="1:11" ht="15.75" customHeight="1" thickBot="1" x14ac:dyDescent="0.35">
      <c r="A22" s="21"/>
      <c r="B22" s="29"/>
      <c r="C22" s="117" t="s">
        <v>9</v>
      </c>
      <c r="D22" s="118"/>
      <c r="E22" s="118"/>
      <c r="F22" s="118"/>
      <c r="G22" s="119"/>
    </row>
    <row r="23" spans="1:11" ht="15" thickBot="1" x14ac:dyDescent="0.35">
      <c r="A23" s="21"/>
      <c r="B23" s="11" t="s">
        <v>6</v>
      </c>
      <c r="C23" s="12" t="s">
        <v>43</v>
      </c>
      <c r="D23" s="13" t="s">
        <v>44</v>
      </c>
      <c r="E23" s="13"/>
      <c r="F23" s="13"/>
      <c r="G23" s="14"/>
    </row>
    <row r="24" spans="1:11" ht="15" thickBot="1" x14ac:dyDescent="0.35">
      <c r="A24" s="26"/>
      <c r="B24" s="27">
        <v>2016</v>
      </c>
      <c r="C24" s="17"/>
      <c r="D24" s="50"/>
      <c r="E24" s="50"/>
      <c r="F24" s="53"/>
      <c r="G24" s="53"/>
    </row>
    <row r="25" spans="1:11" ht="15" thickBot="1" x14ac:dyDescent="0.35">
      <c r="A25" s="26"/>
      <c r="B25" s="27">
        <v>2010</v>
      </c>
      <c r="C25" s="17"/>
      <c r="D25" s="50"/>
      <c r="E25" s="50"/>
      <c r="F25" s="53"/>
      <c r="G25" s="53"/>
    </row>
    <row r="26" spans="1:11" ht="15" thickBot="1" x14ac:dyDescent="0.35">
      <c r="A26" s="26"/>
      <c r="B26" s="27">
        <v>2005</v>
      </c>
      <c r="C26" s="17"/>
      <c r="D26" s="50"/>
      <c r="E26" s="50"/>
      <c r="F26" s="53"/>
      <c r="G26" s="53"/>
    </row>
    <row r="27" spans="1:11" ht="15" thickBot="1" x14ac:dyDescent="0.35">
      <c r="A27" s="20"/>
      <c r="B27" s="28"/>
      <c r="C27" s="45"/>
      <c r="D27" s="9"/>
      <c r="E27" s="3"/>
      <c r="F27" s="18"/>
      <c r="G27" s="30"/>
    </row>
    <row r="28" spans="1:11" ht="15" thickBot="1" x14ac:dyDescent="0.35">
      <c r="B28" s="46" t="s">
        <v>14</v>
      </c>
      <c r="C28" s="47"/>
      <c r="D28" s="5" t="s">
        <v>7</v>
      </c>
      <c r="E28" s="15"/>
      <c r="F28" s="4"/>
      <c r="G28" s="31"/>
    </row>
    <row r="29" spans="1:11" ht="15.75" customHeight="1" thickBot="1" x14ac:dyDescent="0.35">
      <c r="A29" s="20"/>
      <c r="B29" s="28"/>
      <c r="C29" s="45"/>
      <c r="D29" s="9"/>
      <c r="E29" s="16"/>
      <c r="F29" s="6"/>
      <c r="G29" s="32"/>
    </row>
    <row r="30" spans="1:11" ht="15.75" customHeight="1" thickBot="1" x14ac:dyDescent="0.35">
      <c r="A30" s="21"/>
      <c r="B30" s="29"/>
      <c r="C30" s="117" t="s">
        <v>65</v>
      </c>
      <c r="D30" s="118"/>
      <c r="E30" s="118"/>
      <c r="F30" s="118"/>
      <c r="G30" s="119"/>
    </row>
    <row r="31" spans="1:11" ht="58.2" thickBot="1" x14ac:dyDescent="0.35">
      <c r="A31" s="21"/>
      <c r="B31" s="11" t="s">
        <v>6</v>
      </c>
      <c r="C31" s="12" t="s">
        <v>63</v>
      </c>
      <c r="D31" s="13" t="s">
        <v>64</v>
      </c>
      <c r="E31" s="13"/>
      <c r="F31" s="13"/>
      <c r="G31" s="14"/>
      <c r="H31" s="143" t="s">
        <v>78</v>
      </c>
      <c r="I31" s="143" t="s">
        <v>79</v>
      </c>
      <c r="J31" s="143" t="s">
        <v>77</v>
      </c>
      <c r="K31" s="143" t="s">
        <v>76</v>
      </c>
    </row>
    <row r="32" spans="1:11" ht="15" thickBot="1" x14ac:dyDescent="0.35">
      <c r="A32" s="26"/>
      <c r="B32" s="27">
        <v>2016</v>
      </c>
      <c r="C32" s="140">
        <f>'calculation details 2K Hg, PCB'!E5</f>
        <v>9.501533999999999E-2</v>
      </c>
      <c r="D32" s="141">
        <f>'calculation details 2K Hg, PCB'!E6</f>
        <v>950.15340000000003</v>
      </c>
      <c r="E32" s="42"/>
      <c r="F32" s="53"/>
      <c r="G32" s="53"/>
      <c r="H32" s="144">
        <f>(C32-0)/I32*100</f>
        <v>47.987545454545447</v>
      </c>
      <c r="I32" s="143">
        <f>0.198</f>
        <v>0.19800000000000001</v>
      </c>
      <c r="J32" s="144">
        <f>D32/K32*100</f>
        <v>8146.0339506172841</v>
      </c>
      <c r="K32" s="143">
        <v>11.664</v>
      </c>
    </row>
    <row r="33" spans="1:11" ht="15" thickBot="1" x14ac:dyDescent="0.35">
      <c r="A33" s="26"/>
      <c r="B33" s="27">
        <v>2010</v>
      </c>
      <c r="C33" s="140" t="s">
        <v>32</v>
      </c>
      <c r="D33" s="140" t="s">
        <v>32</v>
      </c>
      <c r="E33" s="42"/>
      <c r="F33" s="53"/>
      <c r="G33" s="53"/>
    </row>
    <row r="34" spans="1:11" ht="15" thickBot="1" x14ac:dyDescent="0.35">
      <c r="A34" s="26"/>
      <c r="B34" s="27">
        <v>2005</v>
      </c>
      <c r="C34" s="140">
        <f>'calculation details 2K Hg, PCB'!D5</f>
        <v>9.6639150000000007E-2</v>
      </c>
      <c r="D34" s="141">
        <f>'calculation details 2K Hg, PCB'!D6</f>
        <v>966.39149999999995</v>
      </c>
      <c r="E34" s="42"/>
      <c r="F34" s="53"/>
      <c r="G34" s="53"/>
      <c r="H34" s="144">
        <f>(C34-0)/I34*100</f>
        <v>14.890469953775041</v>
      </c>
      <c r="I34" s="143">
        <v>0.64900000000000002</v>
      </c>
      <c r="J34" s="144">
        <f>D34/K34*100</f>
        <v>9454.0354138133443</v>
      </c>
      <c r="K34" s="143">
        <v>10.222</v>
      </c>
    </row>
    <row r="35" spans="1:11" ht="15" thickBot="1" x14ac:dyDescent="0.35">
      <c r="A35" s="20"/>
      <c r="B35" s="28"/>
      <c r="C35" s="45"/>
      <c r="D35" s="9"/>
      <c r="E35" s="49"/>
      <c r="F35" s="49"/>
      <c r="G35" s="30"/>
    </row>
    <row r="36" spans="1:11" ht="15" thickBot="1" x14ac:dyDescent="0.35">
      <c r="B36" s="46" t="s">
        <v>16</v>
      </c>
      <c r="C36" s="47"/>
      <c r="D36" s="10"/>
      <c r="E36" s="45"/>
      <c r="F36" s="45"/>
      <c r="G36" s="31"/>
    </row>
    <row r="37" spans="1:11" ht="15" thickBot="1" x14ac:dyDescent="0.35">
      <c r="A37" s="20"/>
      <c r="B37" s="33"/>
      <c r="C37" s="44"/>
      <c r="D37" s="9"/>
      <c r="E37" s="44"/>
      <c r="F37" s="44"/>
      <c r="G37" s="32"/>
    </row>
    <row r="38" spans="1:11" x14ac:dyDescent="0.3">
      <c r="B38" s="7"/>
      <c r="C38" s="7"/>
      <c r="D38" s="7"/>
      <c r="E38" s="7"/>
      <c r="F38" s="7"/>
    </row>
    <row r="39" spans="1:11" x14ac:dyDescent="0.3">
      <c r="B39" s="7"/>
      <c r="C39" s="7"/>
      <c r="D39" s="7"/>
      <c r="E39" s="7"/>
      <c r="F39" s="7"/>
    </row>
    <row r="40" spans="1:11" x14ac:dyDescent="0.3">
      <c r="B40" s="7"/>
      <c r="C40" s="7"/>
      <c r="D40" s="7"/>
      <c r="E40" s="7"/>
      <c r="F40" s="7"/>
    </row>
    <row r="41" spans="1:11" x14ac:dyDescent="0.3">
      <c r="B41" s="7"/>
      <c r="C41" s="7"/>
      <c r="D41" s="7"/>
      <c r="E41" s="7"/>
      <c r="F41" s="7"/>
    </row>
  </sheetData>
  <mergeCells count="6">
    <mergeCell ref="C30:G30"/>
    <mergeCell ref="C10:G10"/>
    <mergeCell ref="C11:G11"/>
    <mergeCell ref="C12:G12"/>
    <mergeCell ref="C14:G14"/>
    <mergeCell ref="C22:G22"/>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G15" sqref="G15:J17"/>
    </sheetView>
  </sheetViews>
  <sheetFormatPr defaultColWidth="9.109375" defaultRowHeight="14.4" x14ac:dyDescent="0.3"/>
  <cols>
    <col min="1" max="5" width="14.109375" customWidth="1"/>
    <col min="7" max="7" width="18.5546875" customWidth="1"/>
    <col min="8" max="8" width="10.77734375" customWidth="1"/>
    <col min="9" max="9" width="18.109375" customWidth="1"/>
  </cols>
  <sheetData>
    <row r="1" spans="1:11" ht="15" x14ac:dyDescent="0.25">
      <c r="A1" t="s">
        <v>58</v>
      </c>
      <c r="B1" t="s">
        <v>59</v>
      </c>
    </row>
    <row r="2" spans="1:11" ht="15" x14ac:dyDescent="0.25">
      <c r="A2" t="s">
        <v>60</v>
      </c>
      <c r="B2" t="s">
        <v>61</v>
      </c>
    </row>
    <row r="3" spans="1:11" ht="15" x14ac:dyDescent="0.25">
      <c r="B3" s="84"/>
      <c r="C3" s="84"/>
      <c r="D3" s="85">
        <v>2005</v>
      </c>
      <c r="E3" s="85">
        <v>2016</v>
      </c>
    </row>
    <row r="4" spans="1:11" ht="36" x14ac:dyDescent="0.25">
      <c r="A4" s="82" t="s">
        <v>48</v>
      </c>
      <c r="B4" s="83" t="s">
        <v>49</v>
      </c>
      <c r="C4" s="86" t="s">
        <v>46</v>
      </c>
      <c r="D4" s="87">
        <v>9663915</v>
      </c>
      <c r="E4" s="91">
        <v>9501534</v>
      </c>
    </row>
    <row r="5" spans="1:11" ht="15" x14ac:dyDescent="0.25">
      <c r="B5" s="88" t="s">
        <v>43</v>
      </c>
      <c r="C5" s="86" t="s">
        <v>42</v>
      </c>
      <c r="D5" s="89">
        <f>D4*$B$16/1000000</f>
        <v>9.6639150000000007E-2</v>
      </c>
      <c r="E5" s="89">
        <f>E4*$B$16/1000000</f>
        <v>9.501533999999999E-2</v>
      </c>
    </row>
    <row r="6" spans="1:11" ht="15" x14ac:dyDescent="0.25">
      <c r="B6" s="88" t="s">
        <v>44</v>
      </c>
      <c r="C6" s="86" t="s">
        <v>45</v>
      </c>
      <c r="D6" s="90">
        <f>D4*$B$17/1000</f>
        <v>966.39149999999995</v>
      </c>
      <c r="E6" s="90">
        <f>E4*$B$17/1000</f>
        <v>950.15340000000003</v>
      </c>
      <c r="H6" s="100"/>
    </row>
    <row r="7" spans="1:11" ht="15" x14ac:dyDescent="0.25">
      <c r="B7" s="97"/>
      <c r="C7" s="98"/>
      <c r="D7" s="99"/>
      <c r="E7" s="99"/>
    </row>
    <row r="9" spans="1:11" ht="15" x14ac:dyDescent="0.25">
      <c r="A9" s="96" t="s">
        <v>72</v>
      </c>
    </row>
    <row r="10" spans="1:11" ht="22.5" x14ac:dyDescent="0.25">
      <c r="A10" s="92" t="s">
        <v>47</v>
      </c>
      <c r="B10" s="88" t="s">
        <v>50</v>
      </c>
      <c r="C10" s="128" t="s">
        <v>51</v>
      </c>
      <c r="D10" s="128"/>
      <c r="E10" s="128"/>
      <c r="F10" s="128"/>
    </row>
    <row r="11" spans="1:11" ht="15" x14ac:dyDescent="0.25">
      <c r="A11" s="92" t="s">
        <v>36</v>
      </c>
      <c r="B11" s="128" t="s">
        <v>37</v>
      </c>
      <c r="C11" s="128"/>
      <c r="D11" s="128"/>
      <c r="E11" s="128"/>
      <c r="F11" s="128"/>
    </row>
    <row r="12" spans="1:11" ht="24.75" customHeight="1" x14ac:dyDescent="0.25">
      <c r="A12" s="92" t="s">
        <v>38</v>
      </c>
      <c r="B12" s="128" t="s">
        <v>52</v>
      </c>
      <c r="C12" s="128"/>
      <c r="D12" s="128"/>
      <c r="E12" s="128"/>
      <c r="F12" s="128"/>
    </row>
    <row r="13" spans="1:11" ht="15" x14ac:dyDescent="0.25">
      <c r="A13" s="92" t="s">
        <v>39</v>
      </c>
      <c r="B13" s="128" t="s">
        <v>53</v>
      </c>
      <c r="C13" s="128"/>
      <c r="D13" s="128"/>
      <c r="E13" s="128"/>
      <c r="F13" s="128"/>
    </row>
    <row r="14" spans="1:11" ht="21.75" customHeight="1" x14ac:dyDescent="0.3">
      <c r="A14" s="129" t="s">
        <v>40</v>
      </c>
      <c r="B14" s="129" t="s">
        <v>41</v>
      </c>
      <c r="C14" s="130" t="s">
        <v>35</v>
      </c>
      <c r="D14" s="130"/>
      <c r="E14" s="130"/>
      <c r="F14" s="129"/>
    </row>
    <row r="15" spans="1:11" x14ac:dyDescent="0.3">
      <c r="A15" s="129"/>
      <c r="B15" s="129"/>
      <c r="C15" s="130"/>
      <c r="D15" s="92"/>
      <c r="E15" s="92"/>
      <c r="F15" s="129"/>
      <c r="K15" s="142"/>
    </row>
    <row r="16" spans="1:11" x14ac:dyDescent="0.3">
      <c r="A16" s="88" t="s">
        <v>43</v>
      </c>
      <c r="B16" s="93">
        <v>0.01</v>
      </c>
      <c r="C16" s="88" t="s">
        <v>54</v>
      </c>
      <c r="D16" s="94"/>
      <c r="E16" s="95"/>
      <c r="F16" s="88"/>
      <c r="K16" s="142"/>
    </row>
    <row r="17" spans="1:11" x14ac:dyDescent="0.3">
      <c r="A17" s="88" t="s">
        <v>44</v>
      </c>
      <c r="B17" s="95">
        <v>0.1</v>
      </c>
      <c r="C17" s="88" t="s">
        <v>54</v>
      </c>
      <c r="D17" s="93"/>
      <c r="E17" s="95"/>
      <c r="F17" s="88"/>
      <c r="K17" s="142"/>
    </row>
    <row r="31" spans="1:11" x14ac:dyDescent="0.3">
      <c r="H31" s="57"/>
      <c r="I31" s="57"/>
    </row>
  </sheetData>
  <mergeCells count="9">
    <mergeCell ref="C10:F10"/>
    <mergeCell ref="B11:F11"/>
    <mergeCell ref="B12:F12"/>
    <mergeCell ref="B13:F13"/>
    <mergeCell ref="A14:A15"/>
    <mergeCell ref="B14:B15"/>
    <mergeCell ref="C14:C15"/>
    <mergeCell ref="D14:E14"/>
    <mergeCell ref="F14:F15"/>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 me</vt:lpstr>
      <vt:lpstr>Summary table for all TC </vt:lpstr>
      <vt:lpstr>TC summary 2K Hg, PCB</vt:lpstr>
      <vt:lpstr>calculation details 2K Hg, PCB</vt:lpstr>
    </vt:vector>
  </TitlesOfParts>
  <Company>Umweltbundeamt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Saarinen Kristina</cp:lastModifiedBy>
  <dcterms:created xsi:type="dcterms:W3CDTF">2017-06-20T08:41:46Z</dcterms:created>
  <dcterms:modified xsi:type="dcterms:W3CDTF">2018-08-15T16:05:47Z</dcterms:modified>
</cp:coreProperties>
</file>