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comments1.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omments2.xml" ContentType="application/vnd.openxmlformats-officedocument.spreadsheetml.comment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24226"/>
  <mc:AlternateContent xmlns:mc="http://schemas.openxmlformats.org/markup-compatibility/2006">
    <mc:Choice Requires="x15">
      <x15ac:absPath xmlns:x15ac="http://schemas.microsoft.com/office/spreadsheetml/2010/11/ac" url="D:\AZO_Emisije u zrak RH_LARTAP\I-08-0247_LRTAP_2020\FAZA 2-IZVJEŠĆE ROSTER\"/>
    </mc:Choice>
  </mc:AlternateContent>
  <xr:revisionPtr revIDLastSave="0" documentId="13_ncr:1_{DEF9E2E6-215B-4F1C-AC63-ACE9B7CFA8A4}" xr6:coauthVersionLast="47" xr6:coauthVersionMax="47" xr10:uidLastSave="{00000000-0000-0000-0000-000000000000}"/>
  <bookViews>
    <workbookView xWindow="690" yWindow="0" windowWidth="26565" windowHeight="12480" tabRatio="795" activeTab="1" xr2:uid="{0F9563F6-6295-429F-8299-95220015B284}"/>
  </bookViews>
  <sheets>
    <sheet name="read me" sheetId="2" r:id="rId1"/>
    <sheet name="Summary table for all TC " sheetId="5" r:id="rId2"/>
    <sheet name="TC summary 2K Hg, PCB" sheetId="8" r:id="rId3"/>
    <sheet name="calc. det. 2K Hg, PCB" sheetId="9" r:id="rId4"/>
    <sheet name="TC summary 2D3b PM10, TSP" sheetId="14" r:id="rId5"/>
    <sheet name="calc. det. 2D3b PM10, TSP" sheetId="15" r:id="rId6"/>
    <sheet name="TC summary 2D3f NMVOC" sheetId="16" r:id="rId7"/>
    <sheet name="calc. det. 2D3f NMVOC" sheetId="17" r:id="rId8"/>
  </sheets>
  <externalReferences>
    <externalReference r:id="rId9"/>
    <externalReference r:id="rId10"/>
    <externalReference r:id="rId11"/>
    <externalReference r:id="rId12"/>
  </externalReferences>
  <definedNames>
    <definedName name="_ftn1" localSheetId="4">'TC summary 2D3b PM10, TSP'!#REF!</definedName>
    <definedName name="_ftn1" localSheetId="6">'TC summary 2D3f NMVOC'!#REF!</definedName>
    <definedName name="_ftn1" localSheetId="2">'TC summary 2K Hg, PCB'!#REF!</definedName>
    <definedName name="_ftnref1" localSheetId="4">'TC summary 2D3b PM10, TSP'!#REF!</definedName>
    <definedName name="_ftnref1" localSheetId="6">'TC summary 2D3f NMVOC'!#REF!</definedName>
    <definedName name="_ftnref1" localSheetId="2">'TC summary 2K Hg, PCB'!#REF!</definedName>
    <definedName name="_Ref477429670" localSheetId="4">'TC summary 2D3b PM10, TSP'!#REF!</definedName>
    <definedName name="_Ref477429670" localSheetId="6">'TC summary 2D3f NMVOC'!#REF!</definedName>
    <definedName name="_Ref477429670" localSheetId="2">'TC summary 2K Hg, PCB'!#REF!</definedName>
    <definedName name="_Toc477866880" localSheetId="4">'TC summary 2D3b PM10, TSP'!#REF!</definedName>
    <definedName name="_Toc477866880" localSheetId="6">'TC summary 2D3f NMVOC'!#REF!</definedName>
    <definedName name="_Toc477866880" localSheetId="2">'TC summary 2K Hg, PCB'!#REF!</definedName>
    <definedName name="Activity_Data__From_1990">#REF!</definedName>
    <definedName name="Annex_III_TableIIIB_GNFR_Codes">#REF!</definedName>
    <definedName name="fg">#REF!</definedName>
    <definedName name="Heavy_Metals__from_1990">#REF!</definedName>
    <definedName name="Main_Pollutants_and_Particulate">#REF!</definedName>
    <definedName name="Persistent_Organic_Pollutants__POPs_From_1990">#REF!</definedName>
    <definedName name="xz">#REF!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41" i="5" l="1"/>
  <c r="E32" i="5"/>
  <c r="D26" i="8" l="1"/>
  <c r="C26" i="8"/>
  <c r="D27" i="8"/>
  <c r="C27" i="8"/>
  <c r="D28" i="8"/>
  <c r="C28" i="8"/>
  <c r="F37" i="5" l="1"/>
  <c r="F46" i="5"/>
  <c r="G64" i="5"/>
  <c r="F64" i="5"/>
  <c r="C28" i="14"/>
  <c r="G27" i="5" s="1"/>
  <c r="C27" i="14"/>
  <c r="F27" i="5" s="1"/>
  <c r="C26" i="14"/>
  <c r="E27" i="5" s="1"/>
  <c r="G28" i="14"/>
  <c r="G55" i="5" s="1"/>
  <c r="F28" i="14"/>
  <c r="G46" i="5" s="1"/>
  <c r="E28" i="14"/>
  <c r="G37" i="5" s="1"/>
  <c r="D28" i="14"/>
  <c r="G27" i="14"/>
  <c r="F55" i="5" s="1"/>
  <c r="F27" i="14"/>
  <c r="E27" i="14"/>
  <c r="D27" i="14"/>
  <c r="G26" i="14"/>
  <c r="E55" i="5" s="1"/>
  <c r="F26" i="14"/>
  <c r="E46" i="5" s="1"/>
  <c r="E26" i="14"/>
  <c r="D26" i="14"/>
  <c r="F41" i="5" l="1"/>
  <c r="G41" i="5"/>
  <c r="G50" i="5"/>
  <c r="E59" i="5"/>
  <c r="G68" i="5"/>
  <c r="F68" i="5"/>
  <c r="F31" i="5"/>
  <c r="G59" i="5"/>
  <c r="F59" i="5"/>
  <c r="F50" i="5"/>
  <c r="E50" i="5"/>
  <c r="J5" i="17"/>
  <c r="I5" i="17"/>
  <c r="H5" i="17"/>
  <c r="E5" i="17"/>
  <c r="C36" i="16" s="1"/>
  <c r="F4" i="17"/>
  <c r="F5" i="17" s="1"/>
  <c r="E4" i="17"/>
  <c r="D4" i="17"/>
  <c r="D5" i="17" s="1"/>
  <c r="G37" i="14"/>
  <c r="G36" i="14"/>
  <c r="F37" i="14"/>
  <c r="F36" i="14"/>
  <c r="E37" i="14"/>
  <c r="E36" i="14"/>
  <c r="D37" i="14"/>
  <c r="D36" i="14"/>
  <c r="L9" i="15"/>
  <c r="C37" i="14"/>
  <c r="C36" i="14"/>
  <c r="I9" i="15"/>
  <c r="I8" i="15"/>
  <c r="I7" i="15"/>
  <c r="L7" i="15" s="1"/>
  <c r="I6" i="15"/>
  <c r="I5" i="15"/>
  <c r="H9" i="15"/>
  <c r="K9" i="15" s="1"/>
  <c r="H8" i="15"/>
  <c r="K8" i="15" s="1"/>
  <c r="H7" i="15"/>
  <c r="K7" i="15" s="1"/>
  <c r="H6" i="15"/>
  <c r="H5" i="15"/>
  <c r="K5" i="15"/>
  <c r="K6" i="15"/>
  <c r="D6" i="15"/>
  <c r="D7" i="15"/>
  <c r="D8" i="15"/>
  <c r="D9" i="15"/>
  <c r="D5" i="15"/>
  <c r="J9" i="15"/>
  <c r="J8" i="15"/>
  <c r="J7" i="15"/>
  <c r="J6" i="15"/>
  <c r="J5" i="15"/>
  <c r="E9" i="15"/>
  <c r="E6" i="15"/>
  <c r="E7" i="15"/>
  <c r="F7" i="15"/>
  <c r="E35" i="14" s="1"/>
  <c r="E37" i="5" s="1"/>
  <c r="E8" i="15"/>
  <c r="L8" i="15" s="1"/>
  <c r="E5" i="15"/>
  <c r="B15" i="15"/>
  <c r="F4" i="15"/>
  <c r="F8" i="15" s="1"/>
  <c r="F35" i="14" s="1"/>
  <c r="J6" i="9"/>
  <c r="J5" i="9"/>
  <c r="I6" i="9"/>
  <c r="I5" i="9"/>
  <c r="H6" i="9"/>
  <c r="H5" i="9"/>
  <c r="D4" i="9"/>
  <c r="D6" i="9" s="1"/>
  <c r="D37" i="8" s="1"/>
  <c r="E4" i="9"/>
  <c r="E6" i="9" s="1"/>
  <c r="F21" i="5" s="1"/>
  <c r="F22" i="5" s="1"/>
  <c r="F4" i="9"/>
  <c r="F5" i="9" s="1"/>
  <c r="E12" i="5" s="1"/>
  <c r="E31" i="5" l="1"/>
  <c r="C35" i="16"/>
  <c r="C37" i="16"/>
  <c r="G31" i="5"/>
  <c r="E5" i="9"/>
  <c r="G21" i="5"/>
  <c r="G22" i="5" s="1"/>
  <c r="F6" i="15"/>
  <c r="D35" i="14" s="1"/>
  <c r="E64" i="5" s="1"/>
  <c r="E68" i="5" s="1"/>
  <c r="D5" i="9"/>
  <c r="K5" i="9" s="1"/>
  <c r="F5" i="15"/>
  <c r="F9" i="15"/>
  <c r="G35" i="14" s="1"/>
  <c r="K5" i="17"/>
  <c r="F32" i="5"/>
  <c r="G32" i="5"/>
  <c r="M5" i="17"/>
  <c r="L5" i="17"/>
  <c r="D36" i="8"/>
  <c r="L6" i="9"/>
  <c r="E13" i="5"/>
  <c r="C35" i="8"/>
  <c r="K6" i="9"/>
  <c r="L5" i="9"/>
  <c r="M5" i="9"/>
  <c r="M7" i="15"/>
  <c r="M9" i="15"/>
  <c r="M8" i="15"/>
  <c r="L5" i="15"/>
  <c r="L6" i="15"/>
  <c r="C36" i="8" l="1"/>
  <c r="F12" i="5"/>
  <c r="F13" i="5" s="1"/>
  <c r="M6" i="15"/>
  <c r="C37" i="8"/>
  <c r="G12" i="5"/>
  <c r="G13" i="5" s="1"/>
  <c r="C35" i="14"/>
  <c r="M5" i="15"/>
  <c r="F6" i="9"/>
  <c r="E21" i="5" s="1"/>
  <c r="E22" i="5" l="1"/>
  <c r="M6" i="9"/>
  <c r="D35"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Mareckova Katarina</author>
  </authors>
  <commentList>
    <comment ref="B15" authorId="0" shapeId="0" xr:uid="{00000000-0006-0000-0200-000001000000}">
      <text>
        <r>
          <rPr>
            <b/>
            <sz val="9"/>
            <color indexed="81"/>
            <rFont val="Tahoma"/>
            <family val="2"/>
          </rPr>
          <t>Mareckova Katarina:</t>
        </r>
        <r>
          <rPr>
            <sz val="9"/>
            <color indexed="81"/>
            <rFont val="Tahoma"/>
            <family val="2"/>
          </rPr>
          <t xml:space="preserve">
2015 and 2005 to be calculated as minimum, if lack of AD than calcualte other years e.g. 2014</t>
        </r>
      </text>
    </comment>
    <comment ref="G15" authorId="0" shapeId="0" xr:uid="{00000000-0006-0000-0200-000002000000}">
      <text>
        <r>
          <rPr>
            <b/>
            <sz val="9"/>
            <color indexed="81"/>
            <rFont val="Tahoma"/>
            <family val="2"/>
          </rPr>
          <t>Mareckova Katarina:</t>
        </r>
        <r>
          <rPr>
            <sz val="9"/>
            <color indexed="81"/>
            <rFont val="Tahoma"/>
            <family val="2"/>
          </rPr>
          <t xml:space="preserve">
Pollutanats can be replaced by ERT as needed for particular case </t>
        </r>
      </text>
    </comment>
    <comment ref="G24" authorId="0" shapeId="0" xr:uid="{00000000-0006-0000-0200-000003000000}">
      <text>
        <r>
          <rPr>
            <b/>
            <sz val="9"/>
            <color indexed="81"/>
            <rFont val="Tahoma"/>
            <family val="2"/>
          </rPr>
          <t>Mareckova Katarina:</t>
        </r>
        <r>
          <rPr>
            <sz val="9"/>
            <color indexed="81"/>
            <rFont val="Tahoma"/>
            <family val="2"/>
          </rPr>
          <t xml:space="preserve">
Pollutanats can be replaced by ERT as needed for particular case </t>
        </r>
      </text>
    </comment>
    <comment ref="G33" authorId="0" shapeId="0" xr:uid="{00000000-0006-0000-0200-000004000000}">
      <text>
        <r>
          <rPr>
            <b/>
            <sz val="9"/>
            <color indexed="81"/>
            <rFont val="Tahoma"/>
            <family val="2"/>
          </rPr>
          <t>Mareckova Katarina:</t>
        </r>
        <r>
          <rPr>
            <sz val="9"/>
            <color indexed="81"/>
            <rFont val="Tahoma"/>
            <family val="2"/>
          </rPr>
          <t xml:space="preserve">
Pollutanats can be replaced by ERT as needed for particular case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Mareckova Katarina</author>
  </authors>
  <commentList>
    <comment ref="B15" authorId="0" shapeId="0" xr:uid="{887D6908-0D20-4104-861C-02C14440EF52}">
      <text>
        <r>
          <rPr>
            <b/>
            <sz val="9"/>
            <color indexed="81"/>
            <rFont val="Tahoma"/>
            <family val="2"/>
          </rPr>
          <t>Mareckova Katarina:</t>
        </r>
        <r>
          <rPr>
            <sz val="9"/>
            <color indexed="81"/>
            <rFont val="Tahoma"/>
            <family val="2"/>
          </rPr>
          <t xml:space="preserve">
2015 and 2005 to be calculated as minimum, if lack of AD than calcualte other years e.g. 2014</t>
        </r>
      </text>
    </comment>
    <comment ref="G15" authorId="0" shapeId="0" xr:uid="{325EEEC1-65AD-43FA-9414-FC709C3D0276}">
      <text>
        <r>
          <rPr>
            <b/>
            <sz val="9"/>
            <color indexed="81"/>
            <rFont val="Tahoma"/>
            <family val="2"/>
          </rPr>
          <t>Mareckova Katarina:</t>
        </r>
        <r>
          <rPr>
            <sz val="9"/>
            <color indexed="81"/>
            <rFont val="Tahoma"/>
            <family val="2"/>
          </rPr>
          <t xml:space="preserve">
Pollutanats can be replaced by ERT as needed for particular case </t>
        </r>
      </text>
    </comment>
    <comment ref="G24" authorId="0" shapeId="0" xr:uid="{0BA16623-66CE-4797-B7C3-E0AF2CCBE7F2}">
      <text>
        <r>
          <rPr>
            <b/>
            <sz val="9"/>
            <color indexed="81"/>
            <rFont val="Tahoma"/>
            <family val="2"/>
          </rPr>
          <t>Mareckova Katarina:</t>
        </r>
        <r>
          <rPr>
            <sz val="9"/>
            <color indexed="81"/>
            <rFont val="Tahoma"/>
            <family val="2"/>
          </rPr>
          <t xml:space="preserve">
Pollutanats can be replaced by ERT as needed for particular case </t>
        </r>
      </text>
    </comment>
    <comment ref="G33" authorId="0" shapeId="0" xr:uid="{2510337B-DF06-4DE1-B142-203F7A03C71E}">
      <text>
        <r>
          <rPr>
            <b/>
            <sz val="9"/>
            <color indexed="81"/>
            <rFont val="Tahoma"/>
            <family val="2"/>
          </rPr>
          <t>Mareckova Katarina:</t>
        </r>
        <r>
          <rPr>
            <sz val="9"/>
            <color indexed="81"/>
            <rFont val="Tahoma"/>
            <family val="2"/>
          </rPr>
          <t xml:space="preserve">
Pollutanats can be replaced by ERT as needed for particular case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Mareckova Katarina</author>
  </authors>
  <commentList>
    <comment ref="B15" authorId="0" shapeId="0" xr:uid="{5F6C27A0-98C2-4CF9-A551-57139E203F61}">
      <text>
        <r>
          <rPr>
            <b/>
            <sz val="9"/>
            <color indexed="81"/>
            <rFont val="Tahoma"/>
            <family val="2"/>
          </rPr>
          <t>Mareckova Katarina:</t>
        </r>
        <r>
          <rPr>
            <sz val="9"/>
            <color indexed="81"/>
            <rFont val="Tahoma"/>
            <family val="2"/>
          </rPr>
          <t xml:space="preserve">
2015 and 2005 to be calculated as minimum, if lack of AD than calcualte other years e.g. 2014</t>
        </r>
      </text>
    </comment>
    <comment ref="G15" authorId="0" shapeId="0" xr:uid="{3FB1F22D-C149-4D78-9B17-0305357FAA4D}">
      <text>
        <r>
          <rPr>
            <b/>
            <sz val="9"/>
            <color indexed="81"/>
            <rFont val="Tahoma"/>
            <family val="2"/>
          </rPr>
          <t>Mareckova Katarina:</t>
        </r>
        <r>
          <rPr>
            <sz val="9"/>
            <color indexed="81"/>
            <rFont val="Tahoma"/>
            <family val="2"/>
          </rPr>
          <t xml:space="preserve">
Pollutanats can be replaced by ERT as needed for particular case </t>
        </r>
      </text>
    </comment>
    <comment ref="G24" authorId="0" shapeId="0" xr:uid="{6F1E6FC2-4F45-4A29-9157-81F9E71F7E94}">
      <text>
        <r>
          <rPr>
            <b/>
            <sz val="9"/>
            <color indexed="81"/>
            <rFont val="Tahoma"/>
            <family val="2"/>
          </rPr>
          <t>Mareckova Katarina:</t>
        </r>
        <r>
          <rPr>
            <sz val="9"/>
            <color indexed="81"/>
            <rFont val="Tahoma"/>
            <family val="2"/>
          </rPr>
          <t xml:space="preserve">
Pollutanats can be replaced by ERT as needed for particular case </t>
        </r>
      </text>
    </comment>
    <comment ref="G33" authorId="0" shapeId="0" xr:uid="{86484E2A-A8EE-4A22-9DE5-D407AFF179BF}">
      <text>
        <r>
          <rPr>
            <b/>
            <sz val="9"/>
            <color indexed="81"/>
            <rFont val="Tahoma"/>
            <family val="2"/>
          </rPr>
          <t>Mareckova Katarina:</t>
        </r>
        <r>
          <rPr>
            <sz val="9"/>
            <color indexed="81"/>
            <rFont val="Tahoma"/>
            <family val="2"/>
          </rPr>
          <t xml:space="preserve">
Pollutanats can be replaced by ERT as needed for particular case </t>
        </r>
      </text>
    </comment>
  </commentList>
</comments>
</file>

<file path=xl/sharedStrings.xml><?xml version="1.0" encoding="utf-8"?>
<sst xmlns="http://schemas.openxmlformats.org/spreadsheetml/2006/main" count="333" uniqueCount="109">
  <si>
    <t>2.              The methods for calculating the technical corrections are set up in the “Guidance on technical corrections” and are based on the basic adjustment methods referred in the revised UNECE Reporting Guidelines and UNFCCC Adjustment guidance[1] and use the EMEP/EEA Inventory guidebook as a reference for methods and emission factors.</t>
  </si>
  <si>
    <t>Gases:</t>
  </si>
  <si>
    <t xml:space="preserve">Reviewed by (LR): </t>
  </si>
  <si>
    <t>The underlying problem:</t>
  </si>
  <si>
    <t>The rationale for the corrected estimate:</t>
  </si>
  <si>
    <t>Summarise the methodology used:</t>
  </si>
  <si>
    <t>Year</t>
  </si>
  <si>
    <t>no</t>
  </si>
  <si>
    <t>[1] Technical guidance on methodologies for adjustments under Article 5, paragraph 2, of the Kyoto Protocol</t>
  </si>
  <si>
    <t>Revised Estimate received from country kt)</t>
  </si>
  <si>
    <t xml:space="preserve">3.      LR will send excel file with calculated TC to Party for comments </t>
  </si>
  <si>
    <t xml:space="preserve">4.      The TC summary will be included in RR as Annex .  The position of Party on calculated TC will be reflcetede in RR in general section.  </t>
  </si>
  <si>
    <t>Party:</t>
  </si>
  <si>
    <t>Category:</t>
  </si>
  <si>
    <t>Was the Revised Estimate accepted by the ERT?</t>
  </si>
  <si>
    <t>Was a Revised Estimate received from the Party?</t>
  </si>
  <si>
    <t>Was the Technical Correction accepted by the Party?</t>
  </si>
  <si>
    <t>Technical Correction calculated by ERT (kt)</t>
  </si>
  <si>
    <r>
      <t xml:space="preserve">1.              The ERT calculates technical corrections for signifcant  under- and overestimates of inventory data of </t>
    </r>
    <r>
      <rPr>
        <sz val="11"/>
        <color rgb="FFFF0000"/>
        <rFont val="Calibri"/>
        <family val="2"/>
        <scheme val="minor"/>
      </rPr>
      <t>country.</t>
    </r>
    <r>
      <rPr>
        <sz val="11"/>
        <color theme="1"/>
        <rFont val="Calibri"/>
        <family val="2"/>
        <scheme val="minor"/>
      </rPr>
      <t xml:space="preserve"> </t>
    </r>
  </si>
  <si>
    <t xml:space="preserve">Completed by (SE) : </t>
  </si>
  <si>
    <t xml:space="preserve">Completed by date : </t>
  </si>
  <si>
    <t xml:space="preserve"> Technical corrections deemed necessary by the ERT and revised estimates provided by Party </t>
  </si>
  <si>
    <t>Description</t>
  </si>
  <si>
    <t>Reference</t>
  </si>
  <si>
    <t xml:space="preserve">National total (row 141) including revised estimates and technical corrections accepted by MS </t>
  </si>
  <si>
    <t>Calculated using data above</t>
  </si>
  <si>
    <t>National total (row 141) including revised estimates and technical corrections accepted by MS</t>
  </si>
  <si>
    <t>Difference between original estimate and technical correction deemed necessary by the ERT</t>
  </si>
  <si>
    <t>Difference between original estimate and revised estimates provided by Party and accepted by the ERT</t>
  </si>
  <si>
    <t>Difference between original estimate and technical correction deemed necessary by the  ERT</t>
  </si>
  <si>
    <t>Summary table to be included in RR</t>
  </si>
  <si>
    <t xml:space="preserve">Include only pollutans for which TC have been calcualted and national totals changed </t>
  </si>
  <si>
    <t>NE</t>
  </si>
  <si>
    <t>TC|REVISED ESTIMATES</t>
  </si>
  <si>
    <t>Unit</t>
  </si>
  <si>
    <t>Fuel</t>
  </si>
  <si>
    <t>NA</t>
  </si>
  <si>
    <t>Not applicable</t>
  </si>
  <si>
    <t>Not estimated</t>
  </si>
  <si>
    <t>Pollutant</t>
  </si>
  <si>
    <t>Value</t>
  </si>
  <si>
    <t>t</t>
  </si>
  <si>
    <t>Hg</t>
  </si>
  <si>
    <t>PCB</t>
  </si>
  <si>
    <t>kg</t>
  </si>
  <si>
    <t>capita</t>
  </si>
  <si>
    <t>NFR Source
Category</t>
  </si>
  <si>
    <t>2K</t>
  </si>
  <si>
    <t xml:space="preserve">Consumption of POPs and heavy metals </t>
  </si>
  <si>
    <t>2.K</t>
  </si>
  <si>
    <t>Consumption of POPs and HMs</t>
  </si>
  <si>
    <t>NOx, CO, NMVOC, SOx, NH3, TSP, PM10, PM2.5, BC, PCDD/F, Benzo(a)pyrene,
Benzo(b)fluoranthene, Benzo(k)fluoranthene, Indeno(1,2,3-cd)pyrene</t>
  </si>
  <si>
    <t>Pb, Cd, As, Cr, Cu, Ni, Se, Zn, HCB</t>
  </si>
  <si>
    <t>g/capita</t>
  </si>
  <si>
    <t>Mirela Poljanac</t>
  </si>
  <si>
    <t>Hg, PCB</t>
  </si>
  <si>
    <t>understimation of Hg and PCB emissions</t>
  </si>
  <si>
    <t>AD:</t>
  </si>
  <si>
    <t>Source for AD:</t>
  </si>
  <si>
    <t xml:space="preserve">2 K Consumption of POPs and heavy metals </t>
  </si>
  <si>
    <t>Pollutant estimates</t>
  </si>
  <si>
    <t>Pollutant estimates (t)</t>
  </si>
  <si>
    <t>Pollutant estimates (kg)</t>
  </si>
  <si>
    <t xml:space="preserve">Original estimate reported by Party </t>
  </si>
  <si>
    <t>http://data.worldbank.org/indicator/SP.POP.TOTL</t>
  </si>
  <si>
    <t>Use of the 2019 GB default Tier 1 EF for Hg and PCB emissions</t>
  </si>
  <si>
    <t>National total</t>
  </si>
  <si>
    <t>% share in national total</t>
  </si>
  <si>
    <t>GB 2019</t>
  </si>
  <si>
    <t>NMVOC</t>
  </si>
  <si>
    <t>kt</t>
  </si>
  <si>
    <t>Pollutant estimates (kt)</t>
  </si>
  <si>
    <t>Montenegro</t>
  </si>
  <si>
    <t>Anne Misra</t>
  </si>
  <si>
    <t>Montenegro reports 'NO' for this category although this activity occure in almost all party default EF and a methodology is available in EEA/EMEP GB 2019</t>
  </si>
  <si>
    <t>Montenegro population</t>
  </si>
  <si>
    <t>uvećano za tu količinu i određen udio</t>
  </si>
  <si>
    <t>Asphalt production</t>
  </si>
  <si>
    <t>http://monstat.org/cg/publikacije_page.php?id=1873</t>
  </si>
  <si>
    <t>Road paving with asphalt</t>
  </si>
  <si>
    <t>2D3b</t>
  </si>
  <si>
    <t>Statistical Yearbook 2020,  Statistical Office of Montenegro -MONSTAT</t>
  </si>
  <si>
    <t>Binder material: Asphalt</t>
  </si>
  <si>
    <t>TSP</t>
  </si>
  <si>
    <t>PM10</t>
  </si>
  <si>
    <t>PM2.5</t>
  </si>
  <si>
    <t>BC</t>
  </si>
  <si>
    <t>g/t</t>
  </si>
  <si>
    <t>Tier 1 FE</t>
  </si>
  <si>
    <t>Estimates:</t>
  </si>
  <si>
    <t>Montenegro reports 'NO' for this category although this activity occure in almost all party, AD is available in the Montenegro Statistival Yearbook,  default EF and a methodology is available in EEA/EMEP GB 2019</t>
  </si>
  <si>
    <t>understimation of PM10 and TSP emissions</t>
  </si>
  <si>
    <t>Use of the 2019 GB default Tier 1 EF for PM10 and TSP emissions</t>
  </si>
  <si>
    <t>National total as reported 2019 (row 141)</t>
  </si>
  <si>
    <t>PM10, PM2.5, BC, TSP, NMVOC</t>
  </si>
  <si>
    <t>2D3f</t>
  </si>
  <si>
    <t>Dry cleaning</t>
  </si>
  <si>
    <t>Tier 1</t>
  </si>
  <si>
    <t>FE NMVOC</t>
  </si>
  <si>
    <t>National total emission</t>
  </si>
  <si>
    <t>kg/inhabitant</t>
  </si>
  <si>
    <t>understimation of NMVOC emissions</t>
  </si>
  <si>
    <t>Use of the 2019 GB default Tier 1 EF for NMVOC emissions</t>
  </si>
  <si>
    <t>NO</t>
  </si>
  <si>
    <t>Annex I, 15 February 2021</t>
  </si>
  <si>
    <t>2D3b Road paving with asphalt</t>
  </si>
  <si>
    <t>2D3f Dry cleaning</t>
  </si>
  <si>
    <t>yes</t>
  </si>
  <si>
    <t>Montenegro reports 'NO' in the NFRs and 'NE' in the IIR for this category although this activity occure in almost all party default EF and a methodology is available in EEA/EMEP GB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</si>
</sst>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 _k_n_-;\-* #,##0.00\ _k_n_-;_-* &quot;-&quot;??\ _k_n_-;_-@_-"/>
    <numFmt numFmtId="165" formatCode="0.0_ ;[Red]\-0.0\ "/>
    <numFmt numFmtId="166" formatCode="0.000"/>
    <numFmt numFmtId="167" formatCode="#,##0.000"/>
    <numFmt numFmtId="168" formatCode="###0.0;###0.0"/>
    <numFmt numFmtId="169" formatCode="###0.00;###0.00"/>
    <numFmt numFmtId="170" formatCode="###0.000;###0.000"/>
    <numFmt numFmtId="171" formatCode="_(* #,##0.00_);_(* \(#,##0.00\);_(* &quot;-&quot;??_);_(@_)"/>
    <numFmt numFmtId="172" formatCode="0.00000"/>
    <numFmt numFmtId="173" formatCode="0.000000"/>
    <numFmt numFmtId="174" formatCode="0.00000_ ;[Red]\-0.00000\ "/>
    <numFmt numFmtId="175" formatCode="0.000_ ;[Red]\-0.000\ "/>
    <numFmt numFmtId="176" formatCode="_-* #,##0.0\ _k_n_-;\-* #,##0.0\ _k_n_-;_-* &quot;-&quot;??\ _k_n_-;_-@_-"/>
    <numFmt numFmtId="177" formatCode="#,##0.0000"/>
  </numFmts>
  <fonts count="38" x14ac:knownFonts="1">
    <font>
      <sz val="11"/>
      <color theme="1"/>
      <name val="Calibri"/>
      <family val="2"/>
      <scheme val="minor"/>
    </font>
    <font>
      <sz val="11"/>
      <color rgb="FFFF0000"/>
      <name val="Calibri"/>
      <family val="2"/>
      <scheme val="minor"/>
    </font>
    <font>
      <b/>
      <sz val="11"/>
      <color theme="1"/>
      <name val="Calibri"/>
      <family val="2"/>
      <scheme val="minor"/>
    </font>
    <font>
      <b/>
      <sz val="16"/>
      <color rgb="FF2E74B5"/>
      <name val="Calibri Light"/>
      <family val="2"/>
    </font>
    <font>
      <sz val="9"/>
      <color rgb="FF000000"/>
      <name val="Calibri"/>
      <family val="2"/>
      <scheme val="minor"/>
    </font>
    <font>
      <sz val="9"/>
      <color theme="1"/>
      <name val="Calibri"/>
      <family val="2"/>
      <scheme val="minor"/>
    </font>
    <font>
      <b/>
      <sz val="9"/>
      <color rgb="FF000000"/>
      <name val="Calibri"/>
      <family val="2"/>
      <scheme val="minor"/>
    </font>
    <font>
      <b/>
      <sz val="9"/>
      <color rgb="FFFF0000"/>
      <name val="Calibri"/>
      <family val="2"/>
      <scheme val="minor"/>
    </font>
    <font>
      <sz val="9"/>
      <color rgb="FFFF0000"/>
      <name val="Calibri"/>
      <family val="2"/>
      <scheme val="minor"/>
    </font>
    <font>
      <sz val="9"/>
      <color indexed="81"/>
      <name val="Tahoma"/>
      <family val="2"/>
    </font>
    <font>
      <b/>
      <sz val="9"/>
      <color indexed="81"/>
      <name val="Tahoma"/>
      <family val="2"/>
    </font>
    <font>
      <sz val="11"/>
      <color rgb="FF000000"/>
      <name val="Calibri"/>
      <family val="2"/>
      <scheme val="minor"/>
    </font>
    <font>
      <b/>
      <sz val="16"/>
      <color theme="1"/>
      <name val="Calibri"/>
      <family val="2"/>
      <scheme val="minor"/>
    </font>
    <font>
      <sz val="10"/>
      <name val="Arial"/>
      <family val="2"/>
    </font>
    <font>
      <sz val="9"/>
      <name val="Arial"/>
      <family val="2"/>
    </font>
    <font>
      <sz val="11"/>
      <name val="Arial"/>
      <family val="2"/>
    </font>
    <font>
      <sz val="11"/>
      <name val="Arial"/>
      <family val="2"/>
    </font>
    <font>
      <b/>
      <sz val="10"/>
      <color rgb="FF000000"/>
      <name val="Calibri"/>
      <family val="2"/>
      <scheme val="minor"/>
    </font>
    <font>
      <sz val="10"/>
      <color rgb="FF000000"/>
      <name val="Calibri"/>
      <family val="2"/>
      <scheme val="minor"/>
    </font>
    <font>
      <b/>
      <sz val="10"/>
      <color rgb="FFFFFFFF"/>
      <name val="Calibri"/>
      <family val="2"/>
      <scheme val="minor"/>
    </font>
    <font>
      <sz val="11"/>
      <color theme="1"/>
      <name val="Calibri"/>
      <family val="2"/>
      <scheme val="minor"/>
    </font>
    <font>
      <sz val="10"/>
      <name val="Arial"/>
      <family val="2"/>
      <charset val="238"/>
    </font>
    <font>
      <b/>
      <sz val="10"/>
      <name val="Arial"/>
      <family val="2"/>
      <charset val="238"/>
    </font>
    <font>
      <sz val="8"/>
      <color indexed="8"/>
      <name val="Arial"/>
      <family val="1"/>
      <charset val="204"/>
    </font>
    <font>
      <sz val="8"/>
      <color indexed="8"/>
      <name val="Arial"/>
      <family val="2"/>
    </font>
    <font>
      <sz val="9"/>
      <color theme="1"/>
      <name val="Arial"/>
      <family val="2"/>
    </font>
    <font>
      <b/>
      <sz val="8"/>
      <color indexed="8"/>
      <name val="Arial"/>
      <family val="1"/>
      <charset val="204"/>
    </font>
    <font>
      <b/>
      <sz val="11"/>
      <color theme="1"/>
      <name val="Calibri"/>
      <family val="2"/>
      <charset val="238"/>
      <scheme val="minor"/>
    </font>
    <font>
      <u/>
      <sz val="11"/>
      <color theme="10"/>
      <name val="Calibri"/>
      <family val="2"/>
      <scheme val="minor"/>
    </font>
    <font>
      <sz val="11"/>
      <color theme="1"/>
      <name val="Arial"/>
      <family val="2"/>
    </font>
    <font>
      <sz val="8"/>
      <name val="Calibri"/>
      <family val="2"/>
      <scheme val="minor"/>
    </font>
    <font>
      <u/>
      <sz val="11"/>
      <color theme="10"/>
      <name val="Arial"/>
      <family val="2"/>
    </font>
    <font>
      <b/>
      <sz val="11"/>
      <color theme="1"/>
      <name val="Arial"/>
      <family val="2"/>
    </font>
    <font>
      <b/>
      <sz val="11"/>
      <name val="Arial"/>
      <family val="2"/>
    </font>
    <font>
      <sz val="11"/>
      <color indexed="8"/>
      <name val="Arial"/>
      <family val="2"/>
    </font>
    <font>
      <b/>
      <sz val="10"/>
      <name val="Arial"/>
      <family val="2"/>
    </font>
    <font>
      <b/>
      <sz val="8"/>
      <color indexed="8"/>
      <name val="Arial"/>
      <family val="2"/>
    </font>
    <font>
      <sz val="10"/>
      <color theme="1"/>
      <name val="Calibri"/>
      <family val="2"/>
      <scheme val="minor"/>
    </font>
  </fonts>
  <fills count="14">
    <fill>
      <patternFill patternType="none"/>
    </fill>
    <fill>
      <patternFill patternType="gray125"/>
    </fill>
    <fill>
      <patternFill patternType="solid">
        <fgColor rgb="FFC6E0B4"/>
        <bgColor indexed="64"/>
      </patternFill>
    </fill>
    <fill>
      <patternFill patternType="solid">
        <fgColor rgb="FFFFFFFF"/>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rgb="FF305496"/>
        <bgColor indexed="64"/>
      </patternFill>
    </fill>
    <fill>
      <patternFill patternType="solid">
        <fgColor rgb="FF8EA9DB"/>
        <bgColor indexed="64"/>
      </patternFill>
    </fill>
    <fill>
      <patternFill patternType="solid">
        <fgColor rgb="FFD9E1F2"/>
        <bgColor indexed="64"/>
      </patternFill>
    </fill>
    <fill>
      <patternFill patternType="solid">
        <fgColor indexed="9"/>
        <bgColor indexed="64"/>
      </patternFill>
    </fill>
    <fill>
      <patternFill patternType="solid">
        <fgColor rgb="FFFFC000"/>
        <bgColor indexed="64"/>
      </patternFill>
    </fill>
    <fill>
      <patternFill patternType="solid">
        <fgColor rgb="FFC0C0C0"/>
        <bgColor indexed="64"/>
      </patternFill>
    </fill>
  </fills>
  <borders count="45">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style="medium">
        <color rgb="FF000000"/>
      </bottom>
      <diagonal/>
    </border>
    <border>
      <left style="medium">
        <color indexed="64"/>
      </left>
      <right/>
      <top style="medium">
        <color indexed="64"/>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8"/>
      </left>
      <right style="medium">
        <color indexed="8"/>
      </right>
      <top style="medium">
        <color indexed="8"/>
      </top>
      <bottom style="medium">
        <color indexed="8"/>
      </bottom>
      <diagonal/>
    </border>
    <border>
      <left/>
      <right style="medium">
        <color indexed="64"/>
      </right>
      <top/>
      <bottom/>
      <diagonal/>
    </border>
    <border>
      <left style="thin">
        <color indexed="64"/>
      </left>
      <right style="thin">
        <color indexed="64"/>
      </right>
      <top/>
      <bottom style="thin">
        <color indexed="64"/>
      </bottom>
      <diagonal/>
    </border>
  </borders>
  <cellStyleXfs count="10">
    <xf numFmtId="0" fontId="0" fillId="0" borderId="0"/>
    <xf numFmtId="0" fontId="13" fillId="0" borderId="0"/>
    <xf numFmtId="0" fontId="15" fillId="0" borderId="0"/>
    <xf numFmtId="0" fontId="16" fillId="0" borderId="0"/>
    <xf numFmtId="0" fontId="16" fillId="0" borderId="0"/>
    <xf numFmtId="0" fontId="21" fillId="0" borderId="0"/>
    <xf numFmtId="171" fontId="21" fillId="0" borderId="0" applyFont="0" applyFill="0" applyBorder="0" applyAlignment="0" applyProtection="0"/>
    <xf numFmtId="164" fontId="20" fillId="0" borderId="0" applyFont="0" applyFill="0" applyBorder="0" applyAlignment="0" applyProtection="0"/>
    <xf numFmtId="0" fontId="28" fillId="0" borderId="0" applyNumberFormat="0" applyFill="0" applyBorder="0" applyAlignment="0" applyProtection="0"/>
    <xf numFmtId="9" fontId="20" fillId="0" borderId="0" applyFont="0" applyFill="0" applyBorder="0" applyAlignment="0" applyProtection="0"/>
  </cellStyleXfs>
  <cellXfs count="231">
    <xf numFmtId="0" fontId="0" fillId="0" borderId="0" xfId="0"/>
    <xf numFmtId="0" fontId="3" fillId="0" borderId="0" xfId="0" applyFont="1" applyAlignment="1">
      <alignment horizontal="left" vertical="center" indent="5"/>
    </xf>
    <xf numFmtId="0" fontId="0" fillId="0" borderId="10" xfId="0" applyBorder="1"/>
    <xf numFmtId="0" fontId="6" fillId="2" borderId="16" xfId="0" applyFont="1" applyFill="1" applyBorder="1" applyAlignment="1">
      <alignment vertical="center" wrapText="1"/>
    </xf>
    <xf numFmtId="0" fontId="6" fillId="2" borderId="10" xfId="0" applyFont="1" applyFill="1" applyBorder="1" applyAlignment="1">
      <alignment vertical="center" wrapText="1"/>
    </xf>
    <xf numFmtId="0" fontId="6" fillId="3" borderId="15" xfId="0" applyFont="1" applyFill="1" applyBorder="1" applyAlignment="1">
      <alignment horizontal="center" vertical="center" wrapText="1"/>
    </xf>
    <xf numFmtId="0" fontId="6" fillId="2" borderId="19" xfId="0" applyFont="1" applyFill="1" applyBorder="1" applyAlignment="1">
      <alignment vertical="center" wrapText="1"/>
    </xf>
    <xf numFmtId="0" fontId="0" fillId="0" borderId="0" xfId="0" applyBorder="1"/>
    <xf numFmtId="0" fontId="0" fillId="0" borderId="0" xfId="0" applyAlignment="1">
      <alignment wrapText="1"/>
    </xf>
    <xf numFmtId="0" fontId="6" fillId="2" borderId="15" xfId="0" applyFont="1" applyFill="1" applyBorder="1" applyAlignment="1">
      <alignment vertical="center" wrapText="1"/>
    </xf>
    <xf numFmtId="0" fontId="7" fillId="3" borderId="15" xfId="0" applyFont="1" applyFill="1" applyBorder="1" applyAlignment="1">
      <alignment horizontal="center" vertical="center" wrapText="1"/>
    </xf>
    <xf numFmtId="0" fontId="4" fillId="5" borderId="17" xfId="0" applyFont="1" applyFill="1" applyBorder="1" applyAlignment="1">
      <alignment horizontal="center" vertical="center" wrapText="1"/>
    </xf>
    <xf numFmtId="0" fontId="4" fillId="5" borderId="20" xfId="0" applyFont="1" applyFill="1" applyBorder="1" applyAlignment="1">
      <alignment horizontal="center" vertical="center" wrapText="1"/>
    </xf>
    <xf numFmtId="0" fontId="4" fillId="5" borderId="15" xfId="0" applyFont="1" applyFill="1" applyBorder="1" applyAlignment="1">
      <alignment horizontal="center" vertical="center" wrapText="1"/>
    </xf>
    <xf numFmtId="0" fontId="4" fillId="5" borderId="18" xfId="0" applyFont="1" applyFill="1" applyBorder="1" applyAlignment="1">
      <alignment horizontal="center" vertical="center" wrapText="1"/>
    </xf>
    <xf numFmtId="0" fontId="6" fillId="2" borderId="12" xfId="0" applyFont="1" applyFill="1" applyBorder="1" applyAlignment="1">
      <alignment vertical="center" wrapText="1"/>
    </xf>
    <xf numFmtId="0" fontId="6" fillId="2" borderId="21" xfId="0" applyFont="1" applyFill="1" applyBorder="1" applyAlignment="1">
      <alignment vertical="center" wrapText="1"/>
    </xf>
    <xf numFmtId="0" fontId="4" fillId="7" borderId="20" xfId="0" applyFont="1" applyFill="1" applyBorder="1" applyAlignment="1">
      <alignment vertical="center"/>
    </xf>
    <xf numFmtId="0" fontId="6" fillId="2" borderId="13" xfId="0" applyFont="1" applyFill="1" applyBorder="1" applyAlignment="1">
      <alignment vertical="center" wrapText="1"/>
    </xf>
    <xf numFmtId="0" fontId="0" fillId="0" borderId="0" xfId="0" applyFill="1" applyBorder="1"/>
    <xf numFmtId="0" fontId="6" fillId="0" borderId="0" xfId="0" applyFont="1" applyFill="1" applyBorder="1" applyAlignment="1">
      <alignment vertical="center" wrapText="1"/>
    </xf>
    <xf numFmtId="0" fontId="4" fillId="0" borderId="0" xfId="0" applyFont="1" applyFill="1" applyBorder="1" applyAlignment="1">
      <alignment vertical="center"/>
    </xf>
    <xf numFmtId="0" fontId="0" fillId="0" borderId="28" xfId="0" applyBorder="1"/>
    <xf numFmtId="0" fontId="0" fillId="0" borderId="29" xfId="0" applyBorder="1"/>
    <xf numFmtId="0" fontId="0" fillId="0" borderId="23" xfId="0" applyBorder="1"/>
    <xf numFmtId="0" fontId="0" fillId="0" borderId="24" xfId="0" applyBorder="1"/>
    <xf numFmtId="0" fontId="4" fillId="0" borderId="0" xfId="0" applyFont="1" applyFill="1" applyBorder="1" applyAlignment="1">
      <alignment horizontal="center" vertical="center"/>
    </xf>
    <xf numFmtId="0" fontId="8" fillId="5" borderId="1" xfId="0" applyFont="1" applyFill="1" applyBorder="1" applyAlignment="1">
      <alignment horizontal="center" vertical="center"/>
    </xf>
    <xf numFmtId="0" fontId="4" fillId="5" borderId="36" xfId="0" applyFont="1" applyFill="1" applyBorder="1" applyAlignment="1">
      <alignment horizontal="center" vertical="center"/>
    </xf>
    <xf numFmtId="0" fontId="6" fillId="2" borderId="37" xfId="0" applyFont="1" applyFill="1" applyBorder="1" applyAlignment="1">
      <alignment vertical="center" wrapText="1"/>
    </xf>
    <xf numFmtId="0" fontId="4" fillId="5" borderId="37" xfId="0" applyFont="1" applyFill="1" applyBorder="1" applyAlignment="1">
      <alignment vertical="center"/>
    </xf>
    <xf numFmtId="0" fontId="6" fillId="2" borderId="38" xfId="0" applyFont="1" applyFill="1" applyBorder="1" applyAlignment="1">
      <alignment vertical="center" wrapText="1"/>
    </xf>
    <xf numFmtId="0" fontId="6" fillId="2" borderId="39" xfId="0" applyFont="1" applyFill="1" applyBorder="1" applyAlignment="1">
      <alignment vertical="center" wrapText="1"/>
    </xf>
    <xf numFmtId="0" fontId="6" fillId="2" borderId="40" xfId="0" applyFont="1" applyFill="1" applyBorder="1" applyAlignment="1">
      <alignment vertical="center" wrapText="1"/>
    </xf>
    <xf numFmtId="0" fontId="6" fillId="2" borderId="36" xfId="0" applyFont="1" applyFill="1" applyBorder="1" applyAlignment="1">
      <alignment vertical="center" wrapText="1"/>
    </xf>
    <xf numFmtId="0" fontId="0" fillId="0" borderId="23" xfId="0" applyBorder="1" applyAlignment="1">
      <alignment horizontal="center" vertical="center"/>
    </xf>
    <xf numFmtId="0" fontId="2" fillId="0" borderId="0" xfId="0" applyFont="1" applyBorder="1"/>
    <xf numFmtId="0" fontId="2" fillId="0" borderId="0" xfId="0" applyFont="1"/>
    <xf numFmtId="0" fontId="11" fillId="3" borderId="27" xfId="0" applyFont="1" applyFill="1" applyBorder="1" applyAlignment="1">
      <alignment horizontal="left" vertical="center"/>
    </xf>
    <xf numFmtId="0" fontId="0" fillId="0" borderId="31" xfId="0" applyFont="1" applyBorder="1" applyAlignment="1">
      <alignment horizontal="left" vertical="center"/>
    </xf>
    <xf numFmtId="0" fontId="11" fillId="3" borderId="31" xfId="0" applyFont="1" applyFill="1" applyBorder="1" applyAlignment="1">
      <alignment horizontal="left" vertical="center"/>
    </xf>
    <xf numFmtId="14" fontId="0" fillId="0" borderId="23" xfId="0" applyNumberFormat="1" applyFont="1" applyBorder="1" applyAlignment="1">
      <alignment horizontal="left" vertical="center"/>
    </xf>
    <xf numFmtId="0" fontId="11" fillId="0" borderId="31" xfId="0" applyFont="1" applyFill="1" applyBorder="1" applyAlignment="1">
      <alignment horizontal="left" vertical="center"/>
    </xf>
    <xf numFmtId="0" fontId="11" fillId="4" borderId="26" xfId="0" applyFont="1" applyFill="1" applyBorder="1" applyAlignment="1">
      <alignment vertical="center" wrapText="1"/>
    </xf>
    <xf numFmtId="0" fontId="11" fillId="4" borderId="30" xfId="0" applyFont="1" applyFill="1" applyBorder="1" applyAlignment="1">
      <alignment vertical="center" wrapText="1"/>
    </xf>
    <xf numFmtId="0" fontId="11" fillId="4" borderId="32" xfId="0" applyFont="1" applyFill="1" applyBorder="1" applyAlignment="1">
      <alignment vertical="center" wrapText="1"/>
    </xf>
    <xf numFmtId="165" fontId="4" fillId="7" borderId="15" xfId="0" applyNumberFormat="1" applyFont="1" applyFill="1" applyBorder="1" applyAlignment="1">
      <alignment vertical="center"/>
    </xf>
    <xf numFmtId="0" fontId="12" fillId="0" borderId="0" xfId="0" applyFont="1"/>
    <xf numFmtId="0" fontId="6" fillId="2" borderId="20" xfId="0" applyFont="1" applyFill="1" applyBorder="1" applyAlignment="1">
      <alignment vertical="center" wrapText="1"/>
    </xf>
    <xf numFmtId="0" fontId="6" fillId="2" borderId="11" xfId="0" applyFont="1" applyFill="1" applyBorder="1" applyAlignment="1">
      <alignment vertical="center" wrapText="1"/>
    </xf>
    <xf numFmtId="0" fontId="6" fillId="6" borderId="9" xfId="0" applyFont="1" applyFill="1" applyBorder="1" applyAlignment="1">
      <alignment vertical="center"/>
    </xf>
    <xf numFmtId="0" fontId="6" fillId="6" borderId="4" xfId="0" applyFont="1" applyFill="1" applyBorder="1" applyAlignment="1">
      <alignment vertical="center"/>
    </xf>
    <xf numFmtId="0" fontId="4" fillId="0" borderId="15" xfId="0" applyFont="1" applyBorder="1" applyAlignment="1">
      <alignment vertical="center"/>
    </xf>
    <xf numFmtId="0" fontId="6" fillId="2" borderId="14" xfId="0" applyFont="1" applyFill="1" applyBorder="1" applyAlignment="1">
      <alignment vertical="center" wrapText="1"/>
    </xf>
    <xf numFmtId="0" fontId="4" fillId="7" borderId="15" xfId="0" applyFont="1" applyFill="1" applyBorder="1" applyAlignment="1">
      <alignment vertical="center"/>
    </xf>
    <xf numFmtId="2" fontId="0" fillId="0" borderId="41" xfId="0" applyNumberFormat="1" applyBorder="1" applyAlignment="1">
      <alignment horizontal="right"/>
    </xf>
    <xf numFmtId="2" fontId="0" fillId="0" borderId="41" xfId="0" applyNumberFormat="1" applyBorder="1"/>
    <xf numFmtId="2" fontId="0" fillId="0" borderId="41" xfId="0" applyNumberFormat="1" applyFont="1" applyBorder="1"/>
    <xf numFmtId="2" fontId="0" fillId="0" borderId="42" xfId="0" applyNumberFormat="1" applyBorder="1" applyAlignment="1">
      <alignment horizontal="center" vertical="center"/>
    </xf>
    <xf numFmtId="2" fontId="13" fillId="11" borderId="1" xfId="0" applyNumberFormat="1" applyFont="1" applyFill="1" applyBorder="1" applyAlignment="1">
      <alignment horizontal="center" vertical="center"/>
    </xf>
    <xf numFmtId="2" fontId="14" fillId="0" borderId="42" xfId="1" applyNumberFormat="1" applyFont="1" applyFill="1" applyBorder="1" applyAlignment="1" applyProtection="1">
      <alignment horizontal="center" vertical="center" wrapText="1"/>
      <protection locked="0"/>
    </xf>
    <xf numFmtId="0" fontId="13" fillId="0" borderId="0" xfId="0" applyNumberFormat="1" applyFont="1" applyFill="1" applyBorder="1" applyAlignment="1"/>
    <xf numFmtId="167" fontId="17" fillId="10" borderId="6" xfId="0" applyNumberFormat="1" applyFont="1" applyFill="1" applyBorder="1" applyAlignment="1">
      <alignment horizontal="right" vertical="center"/>
    </xf>
    <xf numFmtId="167" fontId="17" fillId="10" borderId="4" xfId="0" applyNumberFormat="1" applyFont="1" applyFill="1" applyBorder="1" applyAlignment="1">
      <alignment horizontal="right" vertical="center"/>
    </xf>
    <xf numFmtId="167" fontId="17" fillId="10" borderId="9" xfId="0" applyNumberFormat="1" applyFont="1" applyFill="1" applyBorder="1" applyAlignment="1">
      <alignment horizontal="right" vertical="center"/>
    </xf>
    <xf numFmtId="0" fontId="18" fillId="10" borderId="3" xfId="0" applyFont="1" applyFill="1" applyBorder="1" applyAlignment="1">
      <alignment vertical="center" wrapText="1"/>
    </xf>
    <xf numFmtId="0" fontId="18" fillId="10" borderId="6" xfId="0" applyFont="1" applyFill="1" applyBorder="1" applyAlignment="1">
      <alignment vertical="center" wrapText="1"/>
    </xf>
    <xf numFmtId="0" fontId="19" fillId="8" borderId="9" xfId="0" applyFont="1" applyFill="1" applyBorder="1" applyAlignment="1">
      <alignment horizontal="right" vertical="center"/>
    </xf>
    <xf numFmtId="0" fontId="19" fillId="8" borderId="6" xfId="0" applyFont="1" applyFill="1" applyBorder="1" applyAlignment="1">
      <alignment horizontal="right" vertical="center"/>
    </xf>
    <xf numFmtId="3" fontId="17" fillId="10" borderId="3" xfId="0" applyNumberFormat="1" applyFont="1" applyFill="1" applyBorder="1" applyAlignment="1">
      <alignment vertical="center"/>
    </xf>
    <xf numFmtId="3" fontId="17" fillId="10" borderId="6" xfId="0" applyNumberFormat="1" applyFont="1" applyFill="1" applyBorder="1" applyAlignment="1">
      <alignment vertical="center"/>
    </xf>
    <xf numFmtId="0" fontId="17" fillId="10" borderId="3" xfId="0" applyFont="1" applyFill="1" applyBorder="1" applyAlignment="1">
      <alignment vertical="center" wrapText="1"/>
    </xf>
    <xf numFmtId="0" fontId="18" fillId="7" borderId="3" xfId="0" applyFont="1" applyFill="1" applyBorder="1" applyAlignment="1">
      <alignment vertical="center" wrapText="1"/>
    </xf>
    <xf numFmtId="0" fontId="18" fillId="7" borderId="6" xfId="0" applyFont="1" applyFill="1" applyBorder="1" applyAlignment="1">
      <alignment vertical="center" wrapText="1"/>
    </xf>
    <xf numFmtId="3" fontId="18" fillId="7" borderId="6" xfId="0" applyNumberFormat="1" applyFont="1" applyFill="1" applyBorder="1" applyAlignment="1">
      <alignment horizontal="center" vertical="center"/>
    </xf>
    <xf numFmtId="3" fontId="18" fillId="7" borderId="4" xfId="0" applyNumberFormat="1" applyFont="1" applyFill="1" applyBorder="1" applyAlignment="1">
      <alignment horizontal="center" vertical="center"/>
    </xf>
    <xf numFmtId="3" fontId="18" fillId="7" borderId="9" xfId="0" applyNumberFormat="1" applyFont="1" applyFill="1" applyBorder="1" applyAlignment="1">
      <alignment horizontal="center" vertical="center"/>
    </xf>
    <xf numFmtId="3" fontId="18" fillId="0" borderId="3" xfId="0" applyNumberFormat="1" applyFont="1" applyFill="1" applyBorder="1" applyAlignment="1">
      <alignment vertical="center"/>
    </xf>
    <xf numFmtId="0" fontId="18" fillId="0" borderId="6" xfId="0" applyFont="1" applyFill="1" applyBorder="1" applyAlignment="1">
      <alignment vertical="center"/>
    </xf>
    <xf numFmtId="167" fontId="18" fillId="0" borderId="6" xfId="0" applyNumberFormat="1" applyFont="1" applyFill="1" applyBorder="1" applyAlignment="1">
      <alignment horizontal="right" vertical="center"/>
    </xf>
    <xf numFmtId="3" fontId="18" fillId="0" borderId="4" xfId="0" applyNumberFormat="1" applyFont="1" applyFill="1" applyBorder="1" applyAlignment="1">
      <alignment horizontal="right" vertical="center"/>
    </xf>
    <xf numFmtId="0" fontId="18" fillId="0" borderId="3" xfId="0" applyFont="1" applyFill="1" applyBorder="1" applyAlignment="1">
      <alignment vertical="center"/>
    </xf>
    <xf numFmtId="0" fontId="18" fillId="0" borderId="6" xfId="0" applyFont="1" applyFill="1" applyBorder="1" applyAlignment="1">
      <alignment horizontal="right" vertical="center"/>
    </xf>
    <xf numFmtId="0" fontId="18" fillId="0" borderId="4" xfId="0" applyFont="1" applyFill="1" applyBorder="1" applyAlignment="1">
      <alignment horizontal="right" vertical="center"/>
    </xf>
    <xf numFmtId="0" fontId="18" fillId="0" borderId="9" xfId="0" applyFont="1" applyFill="1" applyBorder="1" applyAlignment="1">
      <alignment horizontal="right" vertical="center"/>
    </xf>
    <xf numFmtId="3" fontId="18" fillId="0" borderId="6" xfId="0" applyNumberFormat="1" applyFont="1" applyFill="1" applyBorder="1" applyAlignment="1">
      <alignment vertical="center"/>
    </xf>
    <xf numFmtId="4" fontId="18" fillId="0" borderId="6" xfId="0" applyNumberFormat="1" applyFont="1" applyFill="1" applyBorder="1" applyAlignment="1">
      <alignment horizontal="right" vertical="center"/>
    </xf>
    <xf numFmtId="3" fontId="18" fillId="0" borderId="9" xfId="0" applyNumberFormat="1" applyFont="1" applyFill="1" applyBorder="1" applyAlignment="1">
      <alignment horizontal="right" vertical="center"/>
    </xf>
    <xf numFmtId="3" fontId="18" fillId="0" borderId="6" xfId="0" applyNumberFormat="1" applyFont="1" applyFill="1" applyBorder="1" applyAlignment="1">
      <alignment horizontal="right" vertical="center"/>
    </xf>
    <xf numFmtId="49" fontId="14" fillId="6" borderId="41" xfId="1" applyNumberFormat="1" applyFont="1" applyFill="1" applyBorder="1" applyAlignment="1" applyProtection="1">
      <alignment horizontal="left" vertical="center" wrapText="1"/>
    </xf>
    <xf numFmtId="49" fontId="25" fillId="6" borderId="41" xfId="1" applyNumberFormat="1" applyFont="1" applyFill="1" applyBorder="1" applyAlignment="1" applyProtection="1">
      <alignment horizontal="left" vertical="center" wrapText="1"/>
    </xf>
    <xf numFmtId="0" fontId="0" fillId="0" borderId="41" xfId="0" applyBorder="1"/>
    <xf numFmtId="0" fontId="22" fillId="0" borderId="41" xfId="0" applyFont="1" applyBorder="1"/>
    <xf numFmtId="0" fontId="21" fillId="0" borderId="41" xfId="0" applyFont="1" applyBorder="1"/>
    <xf numFmtId="1" fontId="0" fillId="0" borderId="41" xfId="0" applyNumberFormat="1" applyBorder="1"/>
    <xf numFmtId="0" fontId="23" fillId="3" borderId="41" xfId="0" applyFont="1" applyFill="1" applyBorder="1" applyAlignment="1">
      <alignment horizontal="left" vertical="top" wrapText="1"/>
    </xf>
    <xf numFmtId="1" fontId="20" fillId="0" borderId="41" xfId="7" applyNumberFormat="1" applyFont="1" applyFill="1" applyBorder="1"/>
    <xf numFmtId="0" fontId="26" fillId="13" borderId="41" xfId="0" applyFont="1" applyFill="1" applyBorder="1" applyAlignment="1">
      <alignment horizontal="left" vertical="top" wrapText="1"/>
    </xf>
    <xf numFmtId="169" fontId="24" fillId="3" borderId="41" xfId="0" applyNumberFormat="1" applyFont="1" applyFill="1" applyBorder="1" applyAlignment="1">
      <alignment horizontal="center" vertical="top" wrapText="1"/>
    </xf>
    <xf numFmtId="170" fontId="24" fillId="3" borderId="41" xfId="0" applyNumberFormat="1" applyFont="1" applyFill="1" applyBorder="1" applyAlignment="1">
      <alignment horizontal="left" vertical="top" wrapText="1"/>
    </xf>
    <xf numFmtId="168" fontId="24" fillId="3" borderId="41" xfId="0" applyNumberFormat="1" applyFont="1" applyFill="1" applyBorder="1" applyAlignment="1">
      <alignment horizontal="center" vertical="top" wrapText="1"/>
    </xf>
    <xf numFmtId="0" fontId="27" fillId="0" borderId="0" xfId="0" applyFont="1"/>
    <xf numFmtId="0" fontId="23" fillId="3" borderId="0" xfId="0" applyFont="1" applyFill="1" applyBorder="1" applyAlignment="1">
      <alignment horizontal="left" vertical="top" wrapText="1"/>
    </xf>
    <xf numFmtId="0" fontId="21" fillId="0" borderId="0" xfId="0" applyFont="1" applyBorder="1"/>
    <xf numFmtId="164" fontId="0" fillId="0" borderId="0" xfId="0" applyNumberFormat="1" applyBorder="1"/>
    <xf numFmtId="0" fontId="4" fillId="12" borderId="36" xfId="0" applyFont="1" applyFill="1" applyBorder="1" applyAlignment="1">
      <alignment horizontal="center" vertical="center" wrapText="1"/>
    </xf>
    <xf numFmtId="0" fontId="4" fillId="12" borderId="0" xfId="0" applyFont="1" applyFill="1" applyBorder="1" applyAlignment="1">
      <alignment horizontal="center" vertical="center" wrapText="1"/>
    </xf>
    <xf numFmtId="0" fontId="4" fillId="12" borderId="15" xfId="0" applyFont="1" applyFill="1" applyBorder="1" applyAlignment="1">
      <alignment horizontal="center" vertical="center" wrapText="1"/>
    </xf>
    <xf numFmtId="0" fontId="4" fillId="12" borderId="11" xfId="0" applyFont="1" applyFill="1" applyBorder="1" applyAlignment="1">
      <alignment horizontal="center" vertical="center" wrapText="1"/>
    </xf>
    <xf numFmtId="0" fontId="4" fillId="12" borderId="12" xfId="0" applyFont="1" applyFill="1" applyBorder="1" applyAlignment="1">
      <alignment horizontal="center" vertical="center" wrapText="1"/>
    </xf>
    <xf numFmtId="0" fontId="17" fillId="9" borderId="9" xfId="0" applyFont="1" applyFill="1" applyBorder="1" applyAlignment="1">
      <alignment vertical="center"/>
    </xf>
    <xf numFmtId="0" fontId="17" fillId="9" borderId="5" xfId="0" applyFont="1" applyFill="1" applyBorder="1" applyAlignment="1">
      <alignment vertical="center"/>
    </xf>
    <xf numFmtId="0" fontId="17" fillId="9" borderId="25" xfId="0" applyFont="1" applyFill="1" applyBorder="1" applyAlignment="1">
      <alignment vertical="center"/>
    </xf>
    <xf numFmtId="0" fontId="17" fillId="9" borderId="7" xfId="0" applyFont="1" applyFill="1" applyBorder="1" applyAlignment="1">
      <alignment vertical="center"/>
    </xf>
    <xf numFmtId="4" fontId="17" fillId="10" borderId="6" xfId="0" applyNumberFormat="1" applyFont="1" applyFill="1" applyBorder="1" applyAlignment="1">
      <alignment horizontal="right" vertical="center"/>
    </xf>
    <xf numFmtId="2" fontId="18" fillId="0" borderId="9" xfId="0" applyNumberFormat="1" applyFont="1" applyFill="1" applyBorder="1" applyAlignment="1">
      <alignment horizontal="right" vertical="center"/>
    </xf>
    <xf numFmtId="0" fontId="5" fillId="0" borderId="0" xfId="0" applyFont="1" applyBorder="1" applyAlignment="1">
      <alignment vertical="center"/>
    </xf>
    <xf numFmtId="0" fontId="4" fillId="12" borderId="22" xfId="0" applyFont="1" applyFill="1" applyBorder="1" applyAlignment="1">
      <alignment horizontal="center" vertical="center" wrapText="1"/>
    </xf>
    <xf numFmtId="0" fontId="0" fillId="0" borderId="44" xfId="0" applyBorder="1"/>
    <xf numFmtId="0" fontId="28" fillId="0" borderId="0" xfId="8" applyFill="1" applyBorder="1"/>
    <xf numFmtId="166" fontId="18" fillId="0" borderId="6" xfId="0" applyNumberFormat="1" applyFont="1" applyFill="1" applyBorder="1" applyAlignment="1">
      <alignment horizontal="right" vertical="center"/>
    </xf>
    <xf numFmtId="172" fontId="0" fillId="0" borderId="41" xfId="0" applyNumberFormat="1" applyBorder="1"/>
    <xf numFmtId="0" fontId="0" fillId="0" borderId="41" xfId="0" applyNumberFormat="1" applyBorder="1" applyAlignment="1">
      <alignment horizontal="right"/>
    </xf>
    <xf numFmtId="173" fontId="0" fillId="0" borderId="41" xfId="0" applyNumberFormat="1" applyBorder="1" applyAlignment="1">
      <alignment horizontal="right"/>
    </xf>
    <xf numFmtId="10" fontId="0" fillId="0" borderId="41" xfId="9" applyNumberFormat="1" applyFont="1" applyBorder="1"/>
    <xf numFmtId="174" fontId="4" fillId="7" borderId="20" xfId="0" applyNumberFormat="1" applyFont="1" applyFill="1" applyBorder="1" applyAlignment="1">
      <alignment horizontal="center" vertical="center"/>
    </xf>
    <xf numFmtId="175" fontId="4" fillId="7" borderId="20" xfId="0" applyNumberFormat="1" applyFont="1" applyFill="1" applyBorder="1" applyAlignment="1">
      <alignment horizontal="center" vertical="center"/>
    </xf>
    <xf numFmtId="0" fontId="27" fillId="0" borderId="0" xfId="0" applyFont="1" applyFill="1" applyBorder="1" applyAlignment="1"/>
    <xf numFmtId="0" fontId="29" fillId="0" borderId="41" xfId="0" applyFont="1" applyFill="1" applyBorder="1"/>
    <xf numFmtId="0" fontId="29" fillId="0" borderId="41" xfId="0" applyFont="1" applyFill="1" applyBorder="1" applyAlignment="1"/>
    <xf numFmtId="0" fontId="29" fillId="0" borderId="0" xfId="0" applyFont="1" applyBorder="1"/>
    <xf numFmtId="0" fontId="29" fillId="0" borderId="0" xfId="0" applyFont="1"/>
    <xf numFmtId="0" fontId="29" fillId="0" borderId="0" xfId="0" applyFont="1" applyFill="1" applyBorder="1"/>
    <xf numFmtId="0" fontId="31" fillId="0" borderId="0" xfId="8" applyFont="1" applyFill="1" applyBorder="1" applyAlignment="1">
      <alignment horizontal="left"/>
    </xf>
    <xf numFmtId="0" fontId="29" fillId="0" borderId="41" xfId="0" applyFont="1" applyBorder="1"/>
    <xf numFmtId="1" fontId="29" fillId="0" borderId="41" xfId="0" applyNumberFormat="1" applyFont="1" applyBorder="1"/>
    <xf numFmtId="1" fontId="29" fillId="0" borderId="41" xfId="7" applyNumberFormat="1" applyFont="1" applyFill="1" applyBorder="1"/>
    <xf numFmtId="0" fontId="29" fillId="0" borderId="41" xfId="0" applyFont="1" applyFill="1" applyBorder="1" applyAlignment="1">
      <alignment horizontal="right"/>
    </xf>
    <xf numFmtId="172" fontId="29" fillId="0" borderId="41" xfId="0" applyNumberFormat="1" applyFont="1" applyBorder="1"/>
    <xf numFmtId="10" fontId="29" fillId="0" borderId="41" xfId="9" applyNumberFormat="1" applyFont="1" applyBorder="1"/>
    <xf numFmtId="0" fontId="32" fillId="0" borderId="0" xfId="0" applyFont="1" applyFill="1" applyBorder="1" applyAlignment="1"/>
    <xf numFmtId="49" fontId="15" fillId="6" borderId="41" xfId="1" applyNumberFormat="1" applyFont="1" applyFill="1" applyBorder="1" applyAlignment="1" applyProtection="1">
      <alignment horizontal="left" vertical="center" wrapText="1"/>
    </xf>
    <xf numFmtId="49" fontId="29" fillId="6" borderId="41" xfId="1" applyNumberFormat="1" applyFont="1" applyFill="1" applyBorder="1" applyAlignment="1" applyProtection="1">
      <alignment horizontal="left" vertical="center" wrapText="1"/>
    </xf>
    <xf numFmtId="0" fontId="33" fillId="0" borderId="41" xfId="0" applyFont="1" applyBorder="1"/>
    <xf numFmtId="49" fontId="29" fillId="0" borderId="41" xfId="1" applyNumberFormat="1" applyFont="1" applyFill="1" applyBorder="1" applyAlignment="1" applyProtection="1">
      <alignment horizontal="left" vertical="center" wrapText="1"/>
    </xf>
    <xf numFmtId="0" fontId="15" fillId="0" borderId="41" xfId="0" applyFont="1" applyBorder="1" applyAlignment="1">
      <alignment horizontal="right"/>
    </xf>
    <xf numFmtId="0" fontId="34" fillId="3" borderId="41" xfId="0" applyFont="1" applyFill="1" applyBorder="1" applyAlignment="1">
      <alignment horizontal="left" vertical="top" wrapText="1"/>
    </xf>
    <xf numFmtId="49" fontId="15" fillId="0" borderId="0" xfId="1" applyNumberFormat="1" applyFont="1" applyFill="1" applyBorder="1" applyAlignment="1" applyProtection="1">
      <alignment horizontal="left" vertical="center" wrapText="1"/>
    </xf>
    <xf numFmtId="0" fontId="34" fillId="3" borderId="41" xfId="0" applyFont="1" applyFill="1" applyBorder="1" applyAlignment="1">
      <alignment horizontal="right" vertical="top" wrapText="1"/>
    </xf>
    <xf numFmtId="0" fontId="34" fillId="0" borderId="41" xfId="0" applyFont="1" applyFill="1" applyBorder="1" applyAlignment="1">
      <alignment horizontal="left" vertical="top" wrapText="1"/>
    </xf>
    <xf numFmtId="0" fontId="34" fillId="0" borderId="41" xfId="0" applyFont="1" applyFill="1" applyBorder="1" applyAlignment="1">
      <alignment horizontal="right" vertical="top" wrapText="1"/>
    </xf>
    <xf numFmtId="0" fontId="8" fillId="5" borderId="41" xfId="0" applyFont="1" applyFill="1" applyBorder="1" applyAlignment="1">
      <alignment horizontal="center" vertical="center"/>
    </xf>
    <xf numFmtId="0" fontId="4" fillId="5" borderId="41" xfId="0" applyFont="1" applyFill="1" applyBorder="1" applyAlignment="1">
      <alignment horizontal="center" vertical="center" wrapText="1"/>
    </xf>
    <xf numFmtId="0" fontId="4" fillId="12" borderId="41" xfId="0" applyFont="1" applyFill="1" applyBorder="1" applyAlignment="1">
      <alignment horizontal="center" vertical="center" wrapText="1"/>
    </xf>
    <xf numFmtId="0" fontId="4" fillId="5" borderId="41" xfId="0" applyFont="1" applyFill="1" applyBorder="1" applyAlignment="1">
      <alignment horizontal="center" vertical="center"/>
    </xf>
    <xf numFmtId="2" fontId="14" fillId="0" borderId="41" xfId="1" applyNumberFormat="1" applyFont="1" applyFill="1" applyBorder="1" applyAlignment="1" applyProtection="1">
      <alignment horizontal="center" vertical="center" wrapText="1"/>
      <protection locked="0"/>
    </xf>
    <xf numFmtId="2" fontId="13" fillId="11" borderId="41" xfId="0" applyNumberFormat="1" applyFont="1" applyFill="1" applyBorder="1" applyAlignment="1">
      <alignment horizontal="center" vertical="center"/>
    </xf>
    <xf numFmtId="2" fontId="0" fillId="0" borderId="41" xfId="0" applyNumberFormat="1" applyBorder="1" applyAlignment="1">
      <alignment horizontal="center" vertical="center"/>
    </xf>
    <xf numFmtId="0" fontId="6" fillId="2" borderId="41" xfId="0" applyFont="1" applyFill="1" applyBorder="1" applyAlignment="1">
      <alignment vertical="center" wrapText="1"/>
    </xf>
    <xf numFmtId="0" fontId="6" fillId="6" borderId="41" xfId="0" applyFont="1" applyFill="1" applyBorder="1" applyAlignment="1">
      <alignment vertical="center"/>
    </xf>
    <xf numFmtId="0" fontId="6" fillId="3" borderId="41" xfId="0" applyFont="1" applyFill="1" applyBorder="1" applyAlignment="1">
      <alignment horizontal="center" vertical="center" wrapText="1"/>
    </xf>
    <xf numFmtId="0" fontId="4" fillId="5" borderId="41" xfId="0" applyFont="1" applyFill="1" applyBorder="1" applyAlignment="1">
      <alignment vertical="center"/>
    </xf>
    <xf numFmtId="174" fontId="4" fillId="7" borderId="41" xfId="0" applyNumberFormat="1" applyFont="1" applyFill="1" applyBorder="1" applyAlignment="1">
      <alignment horizontal="center" vertical="center"/>
    </xf>
    <xf numFmtId="0" fontId="7" fillId="3" borderId="41" xfId="0" applyFont="1" applyFill="1" applyBorder="1" applyAlignment="1">
      <alignment horizontal="center" vertical="center" wrapText="1"/>
    </xf>
    <xf numFmtId="0" fontId="15" fillId="3" borderId="41" xfId="0" applyFont="1" applyFill="1" applyBorder="1" applyAlignment="1">
      <alignment horizontal="left" vertical="top" wrapText="1"/>
    </xf>
    <xf numFmtId="0" fontId="15" fillId="0" borderId="41" xfId="0" applyFont="1" applyFill="1" applyBorder="1" applyAlignment="1">
      <alignment horizontal="left" vertical="top" wrapText="1"/>
    </xf>
    <xf numFmtId="169" fontId="24" fillId="0" borderId="0" xfId="0" applyNumberFormat="1" applyFont="1" applyFill="1" applyBorder="1" applyAlignment="1">
      <alignment horizontal="center" vertical="top" wrapText="1"/>
    </xf>
    <xf numFmtId="170" fontId="24" fillId="0" borderId="0" xfId="0" applyNumberFormat="1" applyFont="1" applyFill="1" applyBorder="1" applyAlignment="1">
      <alignment horizontal="left" vertical="top" wrapText="1"/>
    </xf>
    <xf numFmtId="168" fontId="24" fillId="0" borderId="0" xfId="0" applyNumberFormat="1" applyFont="1" applyFill="1" applyBorder="1" applyAlignment="1">
      <alignment horizontal="center" vertical="top" wrapText="1"/>
    </xf>
    <xf numFmtId="0" fontId="31" fillId="0" borderId="0" xfId="8" applyFont="1" applyFill="1" applyBorder="1"/>
    <xf numFmtId="0" fontId="29" fillId="0" borderId="44" xfId="0" applyFont="1" applyBorder="1"/>
    <xf numFmtId="0" fontId="35" fillId="0" borderId="41" xfId="0" applyFont="1" applyBorder="1"/>
    <xf numFmtId="173" fontId="29" fillId="0" borderId="41" xfId="0" applyNumberFormat="1" applyFont="1" applyBorder="1" applyAlignment="1">
      <alignment horizontal="right"/>
    </xf>
    <xf numFmtId="0" fontId="24" fillId="0" borderId="0" xfId="0" applyFont="1" applyFill="1" applyBorder="1" applyAlignment="1">
      <alignment horizontal="left" vertical="top" wrapText="1"/>
    </xf>
    <xf numFmtId="0" fontId="29" fillId="0" borderId="0" xfId="0" applyNumberFormat="1" applyFont="1" applyFill="1" applyBorder="1" applyAlignment="1">
      <alignment horizontal="right"/>
    </xf>
    <xf numFmtId="172" fontId="29" fillId="0" borderId="0" xfId="0" applyNumberFormat="1" applyFont="1" applyFill="1" applyBorder="1"/>
    <xf numFmtId="10" fontId="29" fillId="0" borderId="0" xfId="9" applyNumberFormat="1" applyFont="1" applyFill="1" applyBorder="1"/>
    <xf numFmtId="0" fontId="29" fillId="0" borderId="0" xfId="0" applyFont="1" applyFill="1"/>
    <xf numFmtId="164" fontId="29" fillId="0" borderId="0" xfId="0" applyNumberFormat="1" applyFont="1" applyFill="1" applyBorder="1"/>
    <xf numFmtId="0" fontId="32" fillId="0" borderId="0" xfId="0" applyFont="1" applyFill="1" applyBorder="1"/>
    <xf numFmtId="0" fontId="36" fillId="0" borderId="0" xfId="0" applyFont="1" applyFill="1" applyBorder="1" applyAlignment="1">
      <alignment horizontal="left" vertical="top" wrapText="1"/>
    </xf>
    <xf numFmtId="0" fontId="24" fillId="0" borderId="0" xfId="0" applyFont="1" applyFill="1" applyBorder="1" applyAlignment="1">
      <alignment vertical="top" wrapText="1"/>
    </xf>
    <xf numFmtId="0" fontId="36" fillId="0" borderId="0" xfId="0" applyFont="1" applyFill="1" applyBorder="1" applyAlignment="1">
      <alignment vertical="center" wrapText="1"/>
    </xf>
    <xf numFmtId="0" fontId="36" fillId="0" borderId="0" xfId="0" applyFont="1" applyFill="1" applyBorder="1" applyAlignment="1">
      <alignment vertical="top" wrapText="1"/>
    </xf>
    <xf numFmtId="0" fontId="15" fillId="0" borderId="41" xfId="0" applyFont="1" applyBorder="1"/>
    <xf numFmtId="0" fontId="34" fillId="0" borderId="0" xfId="0" applyFont="1" applyFill="1" applyBorder="1" applyAlignment="1">
      <alignment horizontal="left" vertical="top" wrapText="1"/>
    </xf>
    <xf numFmtId="0" fontId="15" fillId="0" borderId="0" xfId="0" applyFont="1" applyFill="1" applyBorder="1"/>
    <xf numFmtId="176" fontId="29" fillId="0" borderId="0" xfId="0" applyNumberFormat="1" applyFont="1" applyFill="1" applyBorder="1"/>
    <xf numFmtId="0" fontId="4" fillId="12" borderId="17" xfId="0" applyFont="1" applyFill="1" applyBorder="1" applyAlignment="1">
      <alignment horizontal="center" vertical="center" wrapText="1"/>
    </xf>
    <xf numFmtId="0" fontId="4" fillId="12" borderId="5" xfId="0" applyFont="1" applyFill="1" applyBorder="1" applyAlignment="1">
      <alignment horizontal="center" vertical="center" wrapText="1"/>
    </xf>
    <xf numFmtId="0" fontId="37" fillId="0" borderId="1" xfId="0" applyFont="1" applyBorder="1"/>
    <xf numFmtId="177" fontId="18" fillId="0" borderId="6" xfId="0" applyNumberFormat="1" applyFont="1" applyFill="1" applyBorder="1" applyAlignment="1">
      <alignment horizontal="right" vertical="center"/>
    </xf>
    <xf numFmtId="172" fontId="4" fillId="7" borderId="41" xfId="0" applyNumberFormat="1" applyFont="1" applyFill="1" applyBorder="1" applyAlignment="1">
      <alignment horizontal="center" vertical="center"/>
    </xf>
    <xf numFmtId="172" fontId="5" fillId="0" borderId="41" xfId="0" applyNumberFormat="1" applyFont="1" applyBorder="1" applyAlignment="1">
      <alignment horizontal="center"/>
    </xf>
    <xf numFmtId="167" fontId="18" fillId="0" borderId="4" xfId="0" applyNumberFormat="1" applyFont="1" applyFill="1" applyBorder="1" applyAlignment="1">
      <alignment horizontal="right" vertical="center"/>
    </xf>
    <xf numFmtId="166" fontId="18" fillId="0" borderId="9" xfId="0" applyNumberFormat="1" applyFont="1" applyFill="1" applyBorder="1" applyAlignment="1">
      <alignment horizontal="right" vertical="center"/>
    </xf>
    <xf numFmtId="0" fontId="0" fillId="0" borderId="0" xfId="0" applyFill="1"/>
    <xf numFmtId="166" fontId="4" fillId="7" borderId="20" xfId="0" applyNumberFormat="1" applyFont="1" applyFill="1" applyBorder="1" applyAlignment="1">
      <alignment horizontal="center" vertical="center"/>
    </xf>
    <xf numFmtId="0" fontId="18" fillId="6" borderId="9" xfId="0" applyFont="1" applyFill="1" applyBorder="1" applyAlignment="1">
      <alignment vertical="center"/>
    </xf>
    <xf numFmtId="0" fontId="18" fillId="6" borderId="5" xfId="0" applyFont="1" applyFill="1" applyBorder="1" applyAlignment="1">
      <alignment vertical="center"/>
    </xf>
    <xf numFmtId="0" fontId="17" fillId="9" borderId="9" xfId="0" applyFont="1" applyFill="1" applyBorder="1" applyAlignment="1">
      <alignment horizontal="center" vertical="center"/>
    </xf>
    <xf numFmtId="0" fontId="17" fillId="9" borderId="5" xfId="0" applyFont="1" applyFill="1" applyBorder="1" applyAlignment="1">
      <alignment horizontal="center" vertical="center"/>
    </xf>
    <xf numFmtId="0" fontId="17" fillId="9" borderId="4" xfId="0" applyFont="1" applyFill="1" applyBorder="1" applyAlignment="1">
      <alignment horizontal="center" vertical="center"/>
    </xf>
    <xf numFmtId="0" fontId="12" fillId="12" borderId="43" xfId="0" applyFont="1" applyFill="1" applyBorder="1" applyAlignment="1">
      <alignment horizontal="center" vertical="center" textRotation="90"/>
    </xf>
    <xf numFmtId="0" fontId="19" fillId="8" borderId="2" xfId="0" applyFont="1" applyFill="1" applyBorder="1" applyAlignment="1">
      <alignment vertical="center"/>
    </xf>
    <xf numFmtId="0" fontId="19" fillId="8" borderId="8" xfId="0" applyFont="1" applyFill="1" applyBorder="1" applyAlignment="1">
      <alignment vertical="center"/>
    </xf>
    <xf numFmtId="0" fontId="19" fillId="8" borderId="9" xfId="0" applyFont="1" applyFill="1" applyBorder="1" applyAlignment="1">
      <alignment horizontal="center" vertical="center"/>
    </xf>
    <xf numFmtId="0" fontId="19" fillId="8" borderId="5" xfId="0" applyFont="1" applyFill="1" applyBorder="1" applyAlignment="1">
      <alignment horizontal="center" vertical="center"/>
    </xf>
    <xf numFmtId="3" fontId="18" fillId="6" borderId="9" xfId="0" applyNumberFormat="1" applyFont="1" applyFill="1" applyBorder="1" applyAlignment="1">
      <alignment vertical="center"/>
    </xf>
    <xf numFmtId="3" fontId="18" fillId="6" borderId="5" xfId="0" applyNumberFormat="1" applyFont="1" applyFill="1" applyBorder="1" applyAlignment="1">
      <alignment vertical="center"/>
    </xf>
    <xf numFmtId="0" fontId="6" fillId="5" borderId="22" xfId="0" applyFont="1" applyFill="1" applyBorder="1" applyAlignment="1">
      <alignment horizontal="center" vertical="center" wrapText="1"/>
    </xf>
    <xf numFmtId="0" fontId="6" fillId="5" borderId="5"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5" fillId="0" borderId="31" xfId="0" applyFont="1" applyBorder="1" applyAlignment="1">
      <alignment vertical="center" wrapText="1"/>
    </xf>
    <xf numFmtId="0" fontId="5" fillId="0" borderId="23" xfId="0" applyFont="1" applyBorder="1" applyAlignment="1">
      <alignment vertical="center" wrapText="1"/>
    </xf>
    <xf numFmtId="0" fontId="5" fillId="0" borderId="24" xfId="0" applyFont="1" applyBorder="1" applyAlignment="1">
      <alignment vertical="center" wrapText="1"/>
    </xf>
    <xf numFmtId="0" fontId="4" fillId="0" borderId="33" xfId="0" applyFont="1" applyBorder="1" applyAlignment="1">
      <alignment vertical="center" wrapText="1"/>
    </xf>
    <xf numFmtId="0" fontId="4" fillId="0" borderId="34" xfId="0" applyFont="1" applyBorder="1" applyAlignment="1">
      <alignment vertical="center" wrapText="1"/>
    </xf>
    <xf numFmtId="0" fontId="4" fillId="0" borderId="35" xfId="0" applyFont="1" applyBorder="1" applyAlignment="1">
      <alignment vertical="center" wrapText="1"/>
    </xf>
    <xf numFmtId="0" fontId="7" fillId="5" borderId="15"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23" fillId="3" borderId="41" xfId="0" applyFont="1" applyFill="1" applyBorder="1" applyAlignment="1">
      <alignment horizontal="left" vertical="top" wrapText="1"/>
    </xf>
    <xf numFmtId="0" fontId="26" fillId="13" borderId="41" xfId="0" applyFont="1" applyFill="1" applyBorder="1" applyAlignment="1">
      <alignment horizontal="left" vertical="center" wrapText="1"/>
    </xf>
    <xf numFmtId="0" fontId="26" fillId="13" borderId="41" xfId="0" applyFont="1" applyFill="1" applyBorder="1" applyAlignment="1">
      <alignment horizontal="center" vertical="center" wrapText="1"/>
    </xf>
    <xf numFmtId="0" fontId="26" fillId="13" borderId="41" xfId="0" applyFont="1" applyFill="1" applyBorder="1" applyAlignment="1">
      <alignment horizontal="center" vertical="top" wrapText="1"/>
    </xf>
    <xf numFmtId="0" fontId="26" fillId="13" borderId="41" xfId="0" applyFont="1" applyFill="1" applyBorder="1" applyAlignment="1">
      <alignment horizontal="left" vertical="top" wrapText="1"/>
    </xf>
    <xf numFmtId="0" fontId="2" fillId="0" borderId="41" xfId="0" applyFont="1" applyBorder="1" applyAlignment="1">
      <alignment horizontal="center" wrapText="1"/>
    </xf>
    <xf numFmtId="0" fontId="6" fillId="5" borderId="41" xfId="0" applyFont="1" applyFill="1" applyBorder="1" applyAlignment="1">
      <alignment horizontal="center" vertical="center" wrapText="1"/>
    </xf>
    <xf numFmtId="0" fontId="7" fillId="5" borderId="41" xfId="0" applyFont="1" applyFill="1" applyBorder="1" applyAlignment="1">
      <alignment horizontal="center" vertical="center" wrapText="1"/>
    </xf>
    <xf numFmtId="0" fontId="32" fillId="0" borderId="41" xfId="0" applyFont="1" applyBorder="1" applyAlignment="1">
      <alignment horizontal="center" wrapText="1"/>
    </xf>
    <xf numFmtId="10" fontId="15" fillId="0" borderId="41" xfId="9" applyNumberFormat="1" applyFont="1" applyFill="1" applyBorder="1"/>
  </cellXfs>
  <cellStyles count="10">
    <cellStyle name="Hiperveza" xfId="8" builtinId="8"/>
    <cellStyle name="Normal 2" xfId="4" xr:uid="{00000000-0005-0000-0000-000000000000}"/>
    <cellStyle name="Normalno" xfId="0" builtinId="0"/>
    <cellStyle name="Normalno 2" xfId="5" xr:uid="{00000000-0005-0000-0000-000002000000}"/>
    <cellStyle name="Postotak" xfId="9" builtinId="5"/>
    <cellStyle name="Standard 2" xfId="1" xr:uid="{00000000-0005-0000-0000-000003000000}"/>
    <cellStyle name="Standard 3" xfId="3" xr:uid="{00000000-0005-0000-0000-000004000000}"/>
    <cellStyle name="Standard 4" xfId="2" xr:uid="{00000000-0005-0000-0000-000005000000}"/>
    <cellStyle name="Zarez" xfId="7" builtinId="3"/>
    <cellStyle name="Zarez 2" xfId="6"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2.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gif"/><Relationship Id="rId1" Type="http://schemas.openxmlformats.org/officeDocument/2006/relationships/hyperlink" Target="http://appsso.eurostat.ec.europa.eu/nui/submitViewTableAction.do?dvsc=0&amp;fsort=NO"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gif"/><Relationship Id="rId1" Type="http://schemas.openxmlformats.org/officeDocument/2006/relationships/hyperlink" Target="http://appsso.eurostat.ec.europa.eu/nui/submitViewTableAction.do?dvsc=0&amp;fsort=NO" TargetMode="External"/></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1.gif"/><Relationship Id="rId1" Type="http://schemas.openxmlformats.org/officeDocument/2006/relationships/hyperlink" Target="http://appsso.eurostat.ec.europa.eu/nui/submitViewTableAction.do?dvsc=0&amp;fsort=NO"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37</xdr:row>
      <xdr:rowOff>0</xdr:rowOff>
    </xdr:from>
    <xdr:to>
      <xdr:col>0</xdr:col>
      <xdr:colOff>110490</xdr:colOff>
      <xdr:row>37</xdr:row>
      <xdr:rowOff>114300</xdr:rowOff>
    </xdr:to>
    <xdr:pic>
      <xdr:nvPicPr>
        <xdr:cNvPr id="2" name="Grafik 1" descr="sort">
          <a:hlinkClick xmlns:r="http://schemas.openxmlformats.org/officeDocument/2006/relationships" r:id="rId1"/>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8191500"/>
          <a:ext cx="95250" cy="114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37</xdr:row>
      <xdr:rowOff>0</xdr:rowOff>
    </xdr:from>
    <xdr:to>
      <xdr:col>0</xdr:col>
      <xdr:colOff>110490</xdr:colOff>
      <xdr:row>37</xdr:row>
      <xdr:rowOff>114300</xdr:rowOff>
    </xdr:to>
    <xdr:pic>
      <xdr:nvPicPr>
        <xdr:cNvPr id="2" name="Grafik 1" descr="sort">
          <a:hlinkClick xmlns:r="http://schemas.openxmlformats.org/officeDocument/2006/relationships" r:id="rId1"/>
          <a:extLst>
            <a:ext uri="{FF2B5EF4-FFF2-40B4-BE49-F238E27FC236}">
              <a16:creationId xmlns:a16="http://schemas.microsoft.com/office/drawing/2014/main" id="{E416E96A-C784-49C4-8828-59C34A1D344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7648575"/>
          <a:ext cx="110490" cy="114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15</xdr:row>
      <xdr:rowOff>133350</xdr:rowOff>
    </xdr:from>
    <xdr:to>
      <xdr:col>6</xdr:col>
      <xdr:colOff>605676</xdr:colOff>
      <xdr:row>36</xdr:row>
      <xdr:rowOff>106680</xdr:rowOff>
    </xdr:to>
    <xdr:pic>
      <xdr:nvPicPr>
        <xdr:cNvPr id="3" name="Slika 2">
          <a:extLst>
            <a:ext uri="{FF2B5EF4-FFF2-40B4-BE49-F238E27FC236}">
              <a16:creationId xmlns:a16="http://schemas.microsoft.com/office/drawing/2014/main" id="{E89B904D-D47E-433C-84A0-DD98BA53050E}"/>
            </a:ext>
          </a:extLst>
        </xdr:cNvPr>
        <xdr:cNvPicPr>
          <a:picLocks noChangeAspect="1"/>
        </xdr:cNvPicPr>
      </xdr:nvPicPr>
      <xdr:blipFill rotWithShape="1">
        <a:blip xmlns:r="http://schemas.openxmlformats.org/officeDocument/2006/relationships" r:embed="rId3"/>
        <a:srcRect l="13751" t="25003" r="25222" b="1257"/>
        <a:stretch/>
      </xdr:blipFill>
      <xdr:spPr>
        <a:xfrm>
          <a:off x="0" y="3276600"/>
          <a:ext cx="6053976" cy="39624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37</xdr:row>
      <xdr:rowOff>0</xdr:rowOff>
    </xdr:from>
    <xdr:to>
      <xdr:col>0</xdr:col>
      <xdr:colOff>110490</xdr:colOff>
      <xdr:row>37</xdr:row>
      <xdr:rowOff>114300</xdr:rowOff>
    </xdr:to>
    <xdr:pic>
      <xdr:nvPicPr>
        <xdr:cNvPr id="2" name="Grafik 1" descr="sort">
          <a:hlinkClick xmlns:r="http://schemas.openxmlformats.org/officeDocument/2006/relationships" r:id="rId1"/>
          <a:extLst>
            <a:ext uri="{FF2B5EF4-FFF2-40B4-BE49-F238E27FC236}">
              <a16:creationId xmlns:a16="http://schemas.microsoft.com/office/drawing/2014/main" id="{2052DC52-6E05-49EF-87FC-F7603A4D7F8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7650480"/>
          <a:ext cx="110490" cy="114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80010</xdr:colOff>
      <xdr:row>10</xdr:row>
      <xdr:rowOff>132368</xdr:rowOff>
    </xdr:from>
    <xdr:to>
      <xdr:col>8</xdr:col>
      <xdr:colOff>156210</xdr:colOff>
      <xdr:row>34</xdr:row>
      <xdr:rowOff>34290</xdr:rowOff>
    </xdr:to>
    <xdr:pic>
      <xdr:nvPicPr>
        <xdr:cNvPr id="3" name="Slika 2">
          <a:extLst>
            <a:ext uri="{FF2B5EF4-FFF2-40B4-BE49-F238E27FC236}">
              <a16:creationId xmlns:a16="http://schemas.microsoft.com/office/drawing/2014/main" id="{05E79AC9-E785-43C7-9BF0-44900AB44FA6}"/>
            </a:ext>
          </a:extLst>
        </xdr:cNvPr>
        <xdr:cNvPicPr>
          <a:picLocks noChangeAspect="1"/>
        </xdr:cNvPicPr>
      </xdr:nvPicPr>
      <xdr:blipFill rotWithShape="1">
        <a:blip xmlns:r="http://schemas.openxmlformats.org/officeDocument/2006/relationships" r:embed="rId3"/>
        <a:srcRect l="12875" t="19160" r="26081" b="13479"/>
        <a:stretch/>
      </xdr:blipFill>
      <xdr:spPr>
        <a:xfrm>
          <a:off x="80010" y="2403128"/>
          <a:ext cx="7132320" cy="425103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G-Excel-podaci/Kopija%20datoteke%202.K.POPs-HM-consumpt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Kopija%20datoteke%20API_SP.POP.TOTL_DS2_en_excel_v2_225257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Crna%20Gora_trend_analiza.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CG-Excel-podaci/Kopija%20datoteke%202.D.3.b_RoadPav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ER_1"/>
      <sheetName val="EF"/>
    </sheetNames>
    <sheetDataSet>
      <sheetData sheetId="0">
        <row r="9">
          <cell r="Z9">
            <v>3.0473488209999999</v>
          </cell>
          <cell r="AE9">
            <v>3.1974873360000005</v>
          </cell>
          <cell r="AN9">
            <v>2.8049026519260658</v>
          </cell>
        </row>
        <row r="10">
          <cell r="Z10">
            <v>30.473488209999999</v>
          </cell>
          <cell r="AE10">
            <v>31.974873360000007</v>
          </cell>
          <cell r="AN10">
            <v>28.049026519260657</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Metadata - Countries"/>
      <sheetName val="Metadata - Indicators"/>
    </sheetNames>
    <sheetDataSet>
      <sheetData sheetId="0">
        <row r="165">
          <cell r="AX165">
            <v>614261</v>
          </cell>
          <cell r="BC165">
            <v>619428</v>
          </cell>
          <cell r="BL165">
            <v>622137</v>
          </cell>
        </row>
      </sheetData>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2005"/>
      <sheetName val="2006"/>
      <sheetName val="2007"/>
      <sheetName val="2008"/>
      <sheetName val="2009"/>
      <sheetName val="2011"/>
      <sheetName val="2010"/>
      <sheetName val="2012"/>
      <sheetName val="2013"/>
      <sheetName val="2014"/>
      <sheetName val="2015"/>
      <sheetName val="2016"/>
      <sheetName val="2017"/>
      <sheetName val="AD"/>
      <sheetName val="2018"/>
      <sheetName val="2019"/>
      <sheetName val="KC-1990"/>
      <sheetName val="KC-2019"/>
      <sheetName val="2H2-ME"/>
      <sheetName val="Calculation"/>
      <sheetName val="NOx"/>
      <sheetName val="NMVOC"/>
      <sheetName val="SOx"/>
      <sheetName val="NH3"/>
      <sheetName val="PM2.5"/>
      <sheetName val="PM10"/>
      <sheetName val="TSP"/>
      <sheetName val="BC"/>
      <sheetName val="CO"/>
      <sheetName val="Pb"/>
      <sheetName val="Pitanja"/>
      <sheetName val="Cd"/>
      <sheetName val="Hg"/>
      <sheetName val="As"/>
      <sheetName val="Cr"/>
      <sheetName val="Cu"/>
      <sheetName val="Ni"/>
      <sheetName val="Se"/>
      <sheetName val="Zn"/>
      <sheetName val="PCDD-F"/>
      <sheetName val="benzo a"/>
      <sheetName val="benzo b"/>
      <sheetName val="benzo k"/>
      <sheetName val="Indeno"/>
      <sheetName val="PAHs"/>
      <sheetName val="HCB"/>
      <sheetName val="PCB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141">
          <cell r="F141">
            <v>8.3618227642180987</v>
          </cell>
          <cell r="I141">
            <v>5.0154466770184092</v>
          </cell>
          <cell r="J141">
            <v>5.3018235462088432</v>
          </cell>
          <cell r="K141">
            <v>5.8706505642994919</v>
          </cell>
          <cell r="L141">
            <v>5.0403904181987202E-2</v>
          </cell>
          <cell r="P141">
            <v>4.4249602478893334E-2</v>
          </cell>
          <cell r="AD141">
            <v>8.0841560803737778E-2</v>
          </cell>
        </row>
      </sheetData>
      <sheetData sheetId="16"/>
      <sheetData sheetId="17"/>
      <sheetData sheetId="18"/>
      <sheetData sheetId="19"/>
      <sheetData sheetId="20"/>
      <sheetData sheetId="21">
        <row r="141">
          <cell r="F141">
            <v>9.7407388896575391</v>
          </cell>
          <cell r="I141">
            <v>5.602069339930182</v>
          </cell>
          <cell r="J141">
            <v>5.9374739853192873</v>
          </cell>
          <cell r="K141">
            <v>6.5658893304886679</v>
          </cell>
          <cell r="L141">
            <v>6.944995066871841E-2</v>
          </cell>
          <cell r="P141">
            <v>6.0851290663127999E-2</v>
          </cell>
          <cell r="AD141">
            <v>3.4189055068120582E-2</v>
          </cell>
        </row>
      </sheetData>
      <sheetData sheetId="22"/>
      <sheetData sheetId="23"/>
      <sheetData sheetId="24"/>
      <sheetData sheetId="25"/>
      <sheetData sheetId="26"/>
      <sheetData sheetId="27"/>
      <sheetData sheetId="28"/>
      <sheetData sheetId="29"/>
      <sheetData sheetId="30">
        <row r="141">
          <cell r="F141">
            <v>8.5504128585394081</v>
          </cell>
          <cell r="I141">
            <v>4.7360913043960968</v>
          </cell>
          <cell r="J141">
            <v>4.8920499876378631</v>
          </cell>
          <cell r="K141">
            <v>5.4858950833426663</v>
          </cell>
          <cell r="L141">
            <v>0.40844643142021647</v>
          </cell>
          <cell r="P141">
            <v>4.8639641543925173E-2</v>
          </cell>
          <cell r="AD141">
            <v>3.3980015684693332E-2</v>
          </cell>
        </row>
      </sheetData>
      <sheetData sheetId="31"/>
      <sheetData sheetId="32"/>
      <sheetData sheetId="33"/>
      <sheetData sheetId="34">
        <row r="19">
          <cell r="D19">
            <v>210356</v>
          </cell>
        </row>
      </sheetData>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trošnja građev. materijala"/>
      <sheetName val="TIER_1"/>
      <sheetName val="EF"/>
    </sheetNames>
    <sheetDataSet>
      <sheetData sheetId="0"/>
      <sheetData sheetId="1">
        <row r="10">
          <cell r="Z10">
            <v>0.38828999999999997</v>
          </cell>
          <cell r="AE10">
            <v>4.0264139999999999</v>
          </cell>
          <cell r="AN10">
            <v>2.9449839999999998</v>
          </cell>
        </row>
        <row r="11">
          <cell r="Z11">
            <v>8.3205000000000001E-2</v>
          </cell>
          <cell r="AE11">
            <v>0.86280299999999999</v>
          </cell>
          <cell r="AN11">
            <v>0.63106799999999996</v>
          </cell>
        </row>
        <row r="12">
          <cell r="Z12">
            <v>1.1094E-2</v>
          </cell>
          <cell r="AE12">
            <v>0.11504039999999999</v>
          </cell>
          <cell r="AN12">
            <v>8.4142399999999992E-2</v>
          </cell>
        </row>
        <row r="13">
          <cell r="Z13">
            <v>6.3235799999999997E-4</v>
          </cell>
          <cell r="AE13">
            <v>6.5573027999999995E-3</v>
          </cell>
          <cell r="AN13">
            <v>4.796116799999999E-3</v>
          </cell>
        </row>
        <row r="15">
          <cell r="Z15">
            <v>0.44375999999999999</v>
          </cell>
          <cell r="AE15">
            <v>4.6016159999999999</v>
          </cell>
          <cell r="AN15">
            <v>3.3656959999999998</v>
          </cell>
        </row>
      </sheetData>
      <sheetData sheetId="2"/>
    </sheetDataSet>
  </externalBook>
</externalLink>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data.worldbank.org/indicator/SP.POP.TOTL" TargetMode="Externa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6.bin"/><Relationship Id="rId1" Type="http://schemas.openxmlformats.org/officeDocument/2006/relationships/hyperlink" Target="http://data.worldbank.org/indicator/SP.POP.TOT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B10"/>
  <sheetViews>
    <sheetView workbookViewId="0"/>
  </sheetViews>
  <sheetFormatPr defaultColWidth="11.5703125" defaultRowHeight="15" x14ac:dyDescent="0.25"/>
  <cols>
    <col min="2" max="2" width="96.28515625" customWidth="1"/>
  </cols>
  <sheetData>
    <row r="2" spans="2:2" ht="30" x14ac:dyDescent="0.25">
      <c r="B2" s="8" t="s">
        <v>18</v>
      </c>
    </row>
    <row r="3" spans="2:2" ht="60" x14ac:dyDescent="0.25">
      <c r="B3" s="8" t="s">
        <v>0</v>
      </c>
    </row>
    <row r="4" spans="2:2" x14ac:dyDescent="0.25">
      <c r="B4" s="8" t="s">
        <v>10</v>
      </c>
    </row>
    <row r="5" spans="2:2" ht="30" x14ac:dyDescent="0.25">
      <c r="B5" s="8" t="s">
        <v>11</v>
      </c>
    </row>
    <row r="10" spans="2:2" x14ac:dyDescent="0.25">
      <c r="B10" t="s">
        <v>8</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B1:H68"/>
  <sheetViews>
    <sheetView tabSelected="1" workbookViewId="0">
      <selection activeCell="H64" sqref="H64"/>
    </sheetView>
  </sheetViews>
  <sheetFormatPr defaultColWidth="11.5703125" defaultRowHeight="15" x14ac:dyDescent="0.25"/>
  <cols>
    <col min="3" max="3" width="36.5703125" customWidth="1"/>
    <col min="4" max="4" width="21.42578125" customWidth="1"/>
    <col min="5" max="7" width="12.85546875" customWidth="1"/>
  </cols>
  <sheetData>
    <row r="1" spans="2:7" ht="21" x14ac:dyDescent="0.35">
      <c r="C1" s="47" t="s">
        <v>30</v>
      </c>
      <c r="D1" s="47"/>
      <c r="E1" s="47"/>
    </row>
    <row r="2" spans="2:7" x14ac:dyDescent="0.25">
      <c r="C2" t="s">
        <v>31</v>
      </c>
    </row>
    <row r="3" spans="2:7" ht="15.75" thickBot="1" x14ac:dyDescent="0.3"/>
    <row r="4" spans="2:7" ht="15.75" thickBot="1" x14ac:dyDescent="0.3">
      <c r="B4" s="203" t="s">
        <v>33</v>
      </c>
      <c r="C4" s="204" t="s">
        <v>22</v>
      </c>
      <c r="D4" s="204" t="s">
        <v>23</v>
      </c>
      <c r="E4" s="206" t="s">
        <v>60</v>
      </c>
      <c r="F4" s="207"/>
      <c r="G4" s="207"/>
    </row>
    <row r="5" spans="2:7" ht="15.75" thickBot="1" x14ac:dyDescent="0.3">
      <c r="B5" s="203"/>
      <c r="C5" s="205"/>
      <c r="D5" s="205"/>
      <c r="E5" s="67">
        <v>2019</v>
      </c>
      <c r="F5" s="68">
        <v>2010</v>
      </c>
      <c r="G5" s="67">
        <v>2005</v>
      </c>
    </row>
    <row r="6" spans="2:7" ht="15.75" thickBot="1" x14ac:dyDescent="0.3">
      <c r="B6" s="203"/>
      <c r="C6" s="112" t="s">
        <v>42</v>
      </c>
      <c r="D6" s="113"/>
      <c r="E6" s="200" t="s">
        <v>61</v>
      </c>
      <c r="F6" s="201"/>
      <c r="G6" s="202"/>
    </row>
    <row r="7" spans="2:7" ht="15.75" thickBot="1" x14ac:dyDescent="0.3">
      <c r="B7" s="203"/>
      <c r="C7" s="69" t="s">
        <v>93</v>
      </c>
      <c r="D7" s="70" t="s">
        <v>104</v>
      </c>
      <c r="E7" s="62">
        <v>4.8639641543925173E-2</v>
      </c>
      <c r="F7" s="63">
        <v>6.0851290663127999E-2</v>
      </c>
      <c r="G7" s="64">
        <v>4.4249602478893334E-2</v>
      </c>
    </row>
    <row r="8" spans="2:7" ht="15.75" thickBot="1" x14ac:dyDescent="0.3">
      <c r="B8" s="203"/>
      <c r="C8" s="208" t="s">
        <v>28</v>
      </c>
      <c r="D8" s="209"/>
      <c r="E8" s="209"/>
      <c r="F8" s="209"/>
      <c r="G8" s="209"/>
    </row>
    <row r="9" spans="2:7" ht="15.75" thickBot="1" x14ac:dyDescent="0.3">
      <c r="B9" s="203"/>
      <c r="C9" s="77" t="s">
        <v>59</v>
      </c>
      <c r="D9" s="85"/>
      <c r="E9" s="79"/>
      <c r="F9" s="79"/>
      <c r="G9" s="79"/>
    </row>
    <row r="10" spans="2:7" ht="15.75" thickBot="1" x14ac:dyDescent="0.3">
      <c r="B10" s="203"/>
      <c r="C10" s="77"/>
      <c r="D10" s="85"/>
      <c r="E10" s="88"/>
      <c r="F10" s="80"/>
      <c r="G10" s="87"/>
    </row>
    <row r="11" spans="2:7" ht="15.75" thickBot="1" x14ac:dyDescent="0.3">
      <c r="B11" s="203"/>
      <c r="C11" s="208" t="s">
        <v>27</v>
      </c>
      <c r="D11" s="209"/>
      <c r="E11" s="209"/>
      <c r="F11" s="209"/>
      <c r="G11" s="209"/>
    </row>
    <row r="12" spans="2:7" ht="15" customHeight="1" thickBot="1" x14ac:dyDescent="0.3">
      <c r="B12" s="203"/>
      <c r="C12" s="77" t="s">
        <v>59</v>
      </c>
      <c r="D12" s="85"/>
      <c r="E12" s="79">
        <f>'calc. det. 2K Hg, PCB'!$F$5</f>
        <v>6.2213699999999995E-3</v>
      </c>
      <c r="F12" s="79">
        <f>'calc. det. 2K Hg, PCB'!$E$5</f>
        <v>6.1942799999999999E-3</v>
      </c>
      <c r="G12" s="79">
        <f>'calc. det. 2K Hg, PCB'!$D$5</f>
        <v>6.1426100000000006E-3</v>
      </c>
    </row>
    <row r="13" spans="2:7" ht="43.5" customHeight="1" thickBot="1" x14ac:dyDescent="0.3">
      <c r="B13" s="203"/>
      <c r="C13" s="71" t="s">
        <v>24</v>
      </c>
      <c r="D13" s="66" t="s">
        <v>25</v>
      </c>
      <c r="E13" s="62">
        <f>E7+E9+E10+E12</f>
        <v>5.486101154392517E-2</v>
      </c>
      <c r="F13" s="62">
        <f t="shared" ref="F13:G13" si="0">F7+F9+F10+F12</f>
        <v>6.7045570663127996E-2</v>
      </c>
      <c r="G13" s="62">
        <f t="shared" si="0"/>
        <v>5.0392212478893333E-2</v>
      </c>
    </row>
    <row r="14" spans="2:7" ht="14.25" customHeight="1" thickBot="1" x14ac:dyDescent="0.3">
      <c r="B14" s="203"/>
      <c r="C14" s="72"/>
      <c r="D14" s="73"/>
      <c r="E14" s="74"/>
      <c r="F14" s="75"/>
      <c r="G14" s="76"/>
    </row>
    <row r="15" spans="2:7" ht="15.75" thickBot="1" x14ac:dyDescent="0.3">
      <c r="B15" s="203"/>
      <c r="C15" s="110" t="s">
        <v>43</v>
      </c>
      <c r="D15" s="111"/>
      <c r="E15" s="200" t="s">
        <v>62</v>
      </c>
      <c r="F15" s="201"/>
      <c r="G15" s="202"/>
    </row>
    <row r="16" spans="2:7" ht="15.75" thickBot="1" x14ac:dyDescent="0.3">
      <c r="B16" s="203"/>
      <c r="C16" s="69" t="s">
        <v>93</v>
      </c>
      <c r="D16" s="70" t="s">
        <v>104</v>
      </c>
      <c r="E16" s="114">
        <v>3.3980015684693332E-2</v>
      </c>
      <c r="F16" s="63">
        <v>3.4189055068120582E-2</v>
      </c>
      <c r="G16" s="64">
        <v>8.0841560803737778E-2</v>
      </c>
    </row>
    <row r="17" spans="2:8" ht="15.75" thickBot="1" x14ac:dyDescent="0.3">
      <c r="B17" s="203"/>
      <c r="C17" s="198" t="s">
        <v>28</v>
      </c>
      <c r="D17" s="199"/>
      <c r="E17" s="199"/>
      <c r="F17" s="199"/>
      <c r="G17" s="199"/>
    </row>
    <row r="18" spans="2:8" ht="15.75" thickBot="1" x14ac:dyDescent="0.3">
      <c r="B18" s="203"/>
      <c r="C18" s="77" t="s">
        <v>59</v>
      </c>
      <c r="D18" s="78"/>
      <c r="E18" s="86"/>
      <c r="F18" s="80"/>
      <c r="G18" s="115"/>
    </row>
    <row r="19" spans="2:8" ht="15.75" thickBot="1" x14ac:dyDescent="0.3">
      <c r="B19" s="203"/>
      <c r="C19" s="81"/>
      <c r="D19" s="78"/>
      <c r="E19" s="82"/>
      <c r="F19" s="83"/>
      <c r="G19" s="84"/>
    </row>
    <row r="20" spans="2:8" ht="15.75" thickBot="1" x14ac:dyDescent="0.3">
      <c r="B20" s="203"/>
      <c r="C20" s="198" t="s">
        <v>29</v>
      </c>
      <c r="D20" s="199"/>
      <c r="E20" s="199"/>
      <c r="F20" s="199"/>
      <c r="G20" s="199"/>
    </row>
    <row r="21" spans="2:8" ht="15.75" thickBot="1" x14ac:dyDescent="0.3">
      <c r="B21" s="203"/>
      <c r="C21" s="77" t="s">
        <v>59</v>
      </c>
      <c r="D21" s="78"/>
      <c r="E21" s="86">
        <f>'calc. det. 2K Hg, PCB'!$F$6</f>
        <v>62.213700000000003</v>
      </c>
      <c r="F21" s="86">
        <f>'calc. det. 2K Hg, PCB'!$E$6</f>
        <v>61.942800000000005</v>
      </c>
      <c r="G21" s="86">
        <f>'calc. det. 2K Hg, PCB'!$D$6</f>
        <v>61.426100000000005</v>
      </c>
    </row>
    <row r="22" spans="2:8" ht="39" thickBot="1" x14ac:dyDescent="0.3">
      <c r="B22" s="203"/>
      <c r="C22" s="65" t="s">
        <v>26</v>
      </c>
      <c r="D22" s="66" t="s">
        <v>25</v>
      </c>
      <c r="E22" s="62">
        <f>E16+E18+E19+E21</f>
        <v>62.247680015684693</v>
      </c>
      <c r="F22" s="62">
        <f t="shared" ref="F22:G22" si="1">F16+F18+F19+F21</f>
        <v>61.976989055068124</v>
      </c>
      <c r="G22" s="62">
        <f t="shared" si="1"/>
        <v>61.506941560803746</v>
      </c>
    </row>
    <row r="23" spans="2:8" ht="15.75" thickBot="1" x14ac:dyDescent="0.3"/>
    <row r="24" spans="2:8" ht="15.75" thickBot="1" x14ac:dyDescent="0.3">
      <c r="C24" s="110" t="s">
        <v>69</v>
      </c>
      <c r="D24" s="111"/>
      <c r="E24" s="200" t="s">
        <v>71</v>
      </c>
      <c r="F24" s="201"/>
      <c r="G24" s="202"/>
    </row>
    <row r="25" spans="2:8" ht="15.75" thickBot="1" x14ac:dyDescent="0.3">
      <c r="C25" s="69" t="s">
        <v>93</v>
      </c>
      <c r="D25" s="70" t="s">
        <v>104</v>
      </c>
      <c r="E25" s="114">
        <v>8.5504128585394081</v>
      </c>
      <c r="F25" s="63">
        <v>9.7407388896575391</v>
      </c>
      <c r="G25" s="64">
        <v>8.3618227642180987</v>
      </c>
    </row>
    <row r="26" spans="2:8" ht="15.75" thickBot="1" x14ac:dyDescent="0.3">
      <c r="C26" s="198" t="s">
        <v>28</v>
      </c>
      <c r="D26" s="199"/>
      <c r="E26" s="199"/>
      <c r="F26" s="199"/>
      <c r="G26" s="199"/>
    </row>
    <row r="27" spans="2:8" ht="15.75" thickBot="1" x14ac:dyDescent="0.3">
      <c r="C27" s="77" t="s">
        <v>105</v>
      </c>
      <c r="D27" s="78"/>
      <c r="E27" s="191">
        <f>'TC summary 2D3b PM10, TSP'!$C$26/1000</f>
        <v>3.3656959999999996E-3</v>
      </c>
      <c r="F27" s="191">
        <f>'TC summary 2D3b PM10, TSP'!$C$27/1000</f>
        <v>4.6016160000000002E-3</v>
      </c>
      <c r="G27" s="191">
        <f>'TC summary 2D3b PM10, TSP'!$C$28/1000</f>
        <v>4.4375999999999997E-4</v>
      </c>
      <c r="H27" s="196"/>
    </row>
    <row r="28" spans="2:8" ht="15.75" thickBot="1" x14ac:dyDescent="0.3">
      <c r="C28" s="190" t="s">
        <v>106</v>
      </c>
      <c r="D28" s="78"/>
      <c r="E28" s="82"/>
      <c r="F28" s="82"/>
      <c r="G28" s="82"/>
    </row>
    <row r="29" spans="2:8" ht="15.75" thickBot="1" x14ac:dyDescent="0.3">
      <c r="C29" s="198" t="s">
        <v>29</v>
      </c>
      <c r="D29" s="199"/>
      <c r="E29" s="199"/>
      <c r="F29" s="199"/>
      <c r="G29" s="199"/>
    </row>
    <row r="30" spans="2:8" ht="15.75" thickBot="1" x14ac:dyDescent="0.3">
      <c r="C30" s="77" t="s">
        <v>105</v>
      </c>
      <c r="D30" s="78"/>
      <c r="E30" s="191"/>
      <c r="F30" s="191"/>
      <c r="G30" s="191"/>
    </row>
    <row r="31" spans="2:8" ht="15.75" thickBot="1" x14ac:dyDescent="0.3">
      <c r="C31" s="190" t="s">
        <v>106</v>
      </c>
      <c r="D31" s="78"/>
      <c r="E31" s="120">
        <f>'calc. det. 2D3f NMVOC'!$F$5</f>
        <v>0.1866411</v>
      </c>
      <c r="F31" s="120">
        <f>'calc. det. 2D3f NMVOC'!$E$5</f>
        <v>0.1858284</v>
      </c>
      <c r="G31" s="120">
        <f>'calc. det. 2D3f NMVOC'!$D$5</f>
        <v>0.18427829999999998</v>
      </c>
    </row>
    <row r="32" spans="2:8" ht="39" thickBot="1" x14ac:dyDescent="0.3">
      <c r="C32" s="65" t="s">
        <v>26</v>
      </c>
      <c r="D32" s="66" t="s">
        <v>25</v>
      </c>
      <c r="E32" s="114">
        <f>E25+E27+E28+E30+E31</f>
        <v>8.7404196545394068</v>
      </c>
      <c r="F32" s="114">
        <f t="shared" ref="F32:G32" si="2">F25+F27+F28+F30+F31</f>
        <v>9.9311689056575396</v>
      </c>
      <c r="G32" s="114">
        <f t="shared" si="2"/>
        <v>8.546544824218099</v>
      </c>
    </row>
    <row r="33" spans="3:8" ht="15.75" thickBot="1" x14ac:dyDescent="0.3"/>
    <row r="34" spans="3:8" ht="15.75" thickBot="1" x14ac:dyDescent="0.3">
      <c r="C34" s="110" t="s">
        <v>84</v>
      </c>
      <c r="D34" s="111"/>
      <c r="E34" s="200" t="s">
        <v>71</v>
      </c>
      <c r="F34" s="201"/>
      <c r="G34" s="202"/>
    </row>
    <row r="35" spans="3:8" ht="15.75" thickBot="1" x14ac:dyDescent="0.3">
      <c r="C35" s="69" t="s">
        <v>93</v>
      </c>
      <c r="D35" s="70" t="s">
        <v>104</v>
      </c>
      <c r="E35" s="114">
        <v>4.8920499876378631</v>
      </c>
      <c r="F35" s="63">
        <v>5.9374739853192873</v>
      </c>
      <c r="G35" s="64">
        <v>5.3018235462088432</v>
      </c>
    </row>
    <row r="36" spans="3:8" ht="15.75" thickBot="1" x14ac:dyDescent="0.3">
      <c r="C36" s="198" t="s">
        <v>28</v>
      </c>
      <c r="D36" s="199"/>
      <c r="E36" s="199"/>
      <c r="F36" s="199"/>
      <c r="G36" s="199"/>
    </row>
    <row r="37" spans="3:8" ht="15.75" thickBot="1" x14ac:dyDescent="0.3">
      <c r="C37" s="77" t="s">
        <v>105</v>
      </c>
      <c r="D37" s="78"/>
      <c r="E37" s="86">
        <f>'TC summary 2D3b PM10, TSP'!$E$35</f>
        <v>0.63106799999999996</v>
      </c>
      <c r="F37" s="194">
        <f>'TC summary 2D3b PM10, TSP'!$E$36</f>
        <v>0.86280299999999999</v>
      </c>
      <c r="G37" s="195">
        <f>'TC summary 2D3b PM10, TSP'!$E$28</f>
        <v>8.3205000000000001E-2</v>
      </c>
      <c r="H37" s="196"/>
    </row>
    <row r="38" spans="3:8" ht="15.75" thickBot="1" x14ac:dyDescent="0.3">
      <c r="C38" s="81"/>
      <c r="D38" s="78"/>
      <c r="E38" s="82"/>
      <c r="F38" s="83"/>
      <c r="G38" s="84"/>
    </row>
    <row r="39" spans="3:8" ht="15.75" thickBot="1" x14ac:dyDescent="0.3">
      <c r="C39" s="198" t="s">
        <v>29</v>
      </c>
      <c r="D39" s="199"/>
      <c r="E39" s="199"/>
      <c r="F39" s="199"/>
      <c r="G39" s="199"/>
    </row>
    <row r="40" spans="3:8" ht="15.75" thickBot="1" x14ac:dyDescent="0.3">
      <c r="C40" s="77" t="s">
        <v>105</v>
      </c>
      <c r="D40" s="78"/>
      <c r="E40" s="79"/>
      <c r="F40" s="79"/>
      <c r="G40" s="79"/>
      <c r="H40" s="196"/>
    </row>
    <row r="41" spans="3:8" ht="39" thickBot="1" x14ac:dyDescent="0.3">
      <c r="C41" s="65" t="s">
        <v>26</v>
      </c>
      <c r="D41" s="66" t="s">
        <v>25</v>
      </c>
      <c r="E41" s="62">
        <f>E35+E37+E38+E40</f>
        <v>5.5231179876378631</v>
      </c>
      <c r="F41" s="62">
        <f t="shared" ref="F41" si="3">F35+F37+F38+F40</f>
        <v>6.8002769853192877</v>
      </c>
      <c r="G41" s="62">
        <f t="shared" ref="G41" si="4">G35+G37+G38+G40</f>
        <v>5.3850285462088436</v>
      </c>
    </row>
    <row r="42" spans="3:8" ht="15.75" thickBot="1" x14ac:dyDescent="0.3"/>
    <row r="43" spans="3:8" ht="15.75" thickBot="1" x14ac:dyDescent="0.3">
      <c r="C43" s="110" t="s">
        <v>85</v>
      </c>
      <c r="D43" s="111"/>
      <c r="E43" s="200" t="s">
        <v>71</v>
      </c>
      <c r="F43" s="201"/>
      <c r="G43" s="202"/>
    </row>
    <row r="44" spans="3:8" ht="15.75" thickBot="1" x14ac:dyDescent="0.3">
      <c r="C44" s="69" t="s">
        <v>93</v>
      </c>
      <c r="D44" s="70" t="s">
        <v>104</v>
      </c>
      <c r="E44" s="114">
        <v>4.7360913043960968</v>
      </c>
      <c r="F44" s="63">
        <v>5.602069339930182</v>
      </c>
      <c r="G44" s="64">
        <v>5.0154466770184092</v>
      </c>
    </row>
    <row r="45" spans="3:8" ht="15.75" thickBot="1" x14ac:dyDescent="0.3">
      <c r="C45" s="198" t="s">
        <v>28</v>
      </c>
      <c r="D45" s="199"/>
      <c r="E45" s="199"/>
      <c r="F45" s="199"/>
      <c r="G45" s="199"/>
    </row>
    <row r="46" spans="3:8" ht="15.75" thickBot="1" x14ac:dyDescent="0.3">
      <c r="C46" s="77" t="s">
        <v>105</v>
      </c>
      <c r="D46" s="78"/>
      <c r="E46" s="79">
        <f>'TC summary 2D3b PM10, TSP'!$F$26</f>
        <v>8.4142399999999992E-2</v>
      </c>
      <c r="F46" s="79">
        <f>'TC summary 2D3b PM10, TSP'!$F$27</f>
        <v>0.11504039999999999</v>
      </c>
      <c r="G46" s="79">
        <f>'TC summary 2D3b PM10, TSP'!$F$28</f>
        <v>1.1094E-2</v>
      </c>
      <c r="H46" s="196"/>
    </row>
    <row r="47" spans="3:8" ht="15.75" thickBot="1" x14ac:dyDescent="0.3">
      <c r="C47" s="81"/>
      <c r="D47" s="78"/>
      <c r="E47" s="82"/>
      <c r="F47" s="83"/>
      <c r="G47" s="84"/>
    </row>
    <row r="48" spans="3:8" ht="15.75" thickBot="1" x14ac:dyDescent="0.3">
      <c r="C48" s="198" t="s">
        <v>29</v>
      </c>
      <c r="D48" s="199"/>
      <c r="E48" s="199"/>
      <c r="F48" s="199"/>
      <c r="G48" s="199"/>
    </row>
    <row r="49" spans="3:8" ht="15.75" thickBot="1" x14ac:dyDescent="0.3">
      <c r="C49" s="77" t="s">
        <v>105</v>
      </c>
      <c r="D49" s="78"/>
      <c r="E49" s="79"/>
      <c r="F49" s="79"/>
      <c r="G49" s="79"/>
    </row>
    <row r="50" spans="3:8" ht="39" thickBot="1" x14ac:dyDescent="0.3">
      <c r="C50" s="65" t="s">
        <v>26</v>
      </c>
      <c r="D50" s="66" t="s">
        <v>25</v>
      </c>
      <c r="E50" s="62">
        <f>E44+E46+E47+E49</f>
        <v>4.820233704396097</v>
      </c>
      <c r="F50" s="62">
        <f t="shared" ref="F50" si="5">F44+F46+F47+F49</f>
        <v>5.7171097399301818</v>
      </c>
      <c r="G50" s="62">
        <f t="shared" ref="G50" si="6">G44+G46+G47+G49</f>
        <v>5.0265406770184091</v>
      </c>
    </row>
    <row r="51" spans="3:8" ht="15.75" thickBot="1" x14ac:dyDescent="0.3"/>
    <row r="52" spans="3:8" ht="15.75" thickBot="1" x14ac:dyDescent="0.3">
      <c r="C52" s="110" t="s">
        <v>86</v>
      </c>
      <c r="D52" s="111"/>
      <c r="E52" s="200" t="s">
        <v>71</v>
      </c>
      <c r="F52" s="201"/>
      <c r="G52" s="202"/>
    </row>
    <row r="53" spans="3:8" ht="15.75" thickBot="1" x14ac:dyDescent="0.3">
      <c r="C53" s="69" t="s">
        <v>93</v>
      </c>
      <c r="D53" s="70" t="s">
        <v>104</v>
      </c>
      <c r="E53" s="114">
        <v>0.40844643142021647</v>
      </c>
      <c r="F53" s="63">
        <v>6.944995066871841E-2</v>
      </c>
      <c r="G53" s="64">
        <v>5.0403904181987202E-2</v>
      </c>
    </row>
    <row r="54" spans="3:8" ht="15.75" thickBot="1" x14ac:dyDescent="0.3">
      <c r="C54" s="198" t="s">
        <v>28</v>
      </c>
      <c r="D54" s="199"/>
      <c r="E54" s="199"/>
      <c r="F54" s="199"/>
      <c r="G54" s="199"/>
    </row>
    <row r="55" spans="3:8" ht="15.75" thickBot="1" x14ac:dyDescent="0.3">
      <c r="C55" s="77" t="s">
        <v>105</v>
      </c>
      <c r="D55" s="78"/>
      <c r="E55" s="79">
        <f>'TC summary 2D3b PM10, TSP'!$G$26</f>
        <v>4.796116799999999E-3</v>
      </c>
      <c r="F55" s="79">
        <f>'TC summary 2D3b PM10, TSP'!$G$27</f>
        <v>6.5573027999999995E-3</v>
      </c>
      <c r="G55" s="79">
        <f>'TC summary 2D3b PM10, TSP'!$G$28</f>
        <v>6.3235799999999997E-4</v>
      </c>
      <c r="H55" s="196"/>
    </row>
    <row r="56" spans="3:8" ht="15.75" thickBot="1" x14ac:dyDescent="0.3">
      <c r="C56" s="81"/>
      <c r="D56" s="78"/>
      <c r="E56" s="82"/>
      <c r="F56" s="83"/>
      <c r="G56" s="84"/>
    </row>
    <row r="57" spans="3:8" ht="15.75" thickBot="1" x14ac:dyDescent="0.3">
      <c r="C57" s="198" t="s">
        <v>29</v>
      </c>
      <c r="D57" s="199"/>
      <c r="E57" s="199"/>
      <c r="F57" s="199"/>
      <c r="G57" s="199"/>
    </row>
    <row r="58" spans="3:8" ht="15.75" thickBot="1" x14ac:dyDescent="0.3">
      <c r="C58" s="77" t="s">
        <v>105</v>
      </c>
      <c r="D58" s="78"/>
      <c r="E58" s="79"/>
      <c r="F58" s="79"/>
      <c r="G58" s="79"/>
    </row>
    <row r="59" spans="3:8" ht="39" thickBot="1" x14ac:dyDescent="0.3">
      <c r="C59" s="65" t="s">
        <v>26</v>
      </c>
      <c r="D59" s="66" t="s">
        <v>25</v>
      </c>
      <c r="E59" s="62">
        <f>E53+E55+E56+E58</f>
        <v>0.41324254822021644</v>
      </c>
      <c r="F59" s="62">
        <f t="shared" ref="F59" si="7">F53+F55+F56+F58</f>
        <v>7.6007253468718408E-2</v>
      </c>
      <c r="G59" s="62">
        <f t="shared" ref="G59" si="8">G53+G55+G56+G58</f>
        <v>5.1036262181987202E-2</v>
      </c>
    </row>
    <row r="60" spans="3:8" ht="15.75" thickBot="1" x14ac:dyDescent="0.3"/>
    <row r="61" spans="3:8" ht="15.75" thickBot="1" x14ac:dyDescent="0.3">
      <c r="C61" s="110" t="s">
        <v>83</v>
      </c>
      <c r="D61" s="111"/>
      <c r="E61" s="200" t="s">
        <v>71</v>
      </c>
      <c r="F61" s="201"/>
      <c r="G61" s="202"/>
    </row>
    <row r="62" spans="3:8" ht="15.75" thickBot="1" x14ac:dyDescent="0.3">
      <c r="C62" s="69" t="s">
        <v>93</v>
      </c>
      <c r="D62" s="70" t="s">
        <v>104</v>
      </c>
      <c r="E62" s="114">
        <v>5.4858950833426663</v>
      </c>
      <c r="F62" s="63">
        <v>6.5658893304886679</v>
      </c>
      <c r="G62" s="64">
        <v>5.8706505642994919</v>
      </c>
    </row>
    <row r="63" spans="3:8" ht="15.75" thickBot="1" x14ac:dyDescent="0.3">
      <c r="C63" s="198" t="s">
        <v>28</v>
      </c>
      <c r="D63" s="199"/>
      <c r="E63" s="199"/>
      <c r="F63" s="199"/>
      <c r="G63" s="199"/>
    </row>
    <row r="64" spans="3:8" ht="15.75" thickBot="1" x14ac:dyDescent="0.3">
      <c r="C64" s="77" t="s">
        <v>105</v>
      </c>
      <c r="D64" s="78"/>
      <c r="E64" s="86">
        <f>'TC summary 2D3b PM10, TSP'!$D$35</f>
        <v>2.9449839999999998</v>
      </c>
      <c r="F64" s="86">
        <f>'TC summary 2D3b PM10, TSP'!$D$36</f>
        <v>4.0264139999999999</v>
      </c>
      <c r="G64" s="86">
        <f>'TC summary 2D3b PM10, TSP'!$D$37</f>
        <v>0.38829000000000002</v>
      </c>
      <c r="H64" s="196"/>
    </row>
    <row r="65" spans="3:7" ht="15.75" thickBot="1" x14ac:dyDescent="0.3">
      <c r="C65" s="81"/>
      <c r="D65" s="78"/>
      <c r="E65" s="82"/>
      <c r="F65" s="83"/>
      <c r="G65" s="84"/>
    </row>
    <row r="66" spans="3:7" ht="15.75" thickBot="1" x14ac:dyDescent="0.3">
      <c r="C66" s="198" t="s">
        <v>29</v>
      </c>
      <c r="D66" s="199"/>
      <c r="E66" s="199"/>
      <c r="F66" s="199"/>
      <c r="G66" s="199"/>
    </row>
    <row r="67" spans="3:7" ht="15.75" thickBot="1" x14ac:dyDescent="0.3">
      <c r="C67" s="77" t="s">
        <v>105</v>
      </c>
      <c r="D67" s="78"/>
      <c r="E67" s="86"/>
      <c r="F67" s="86"/>
      <c r="G67" s="86"/>
    </row>
    <row r="68" spans="3:7" ht="39" thickBot="1" x14ac:dyDescent="0.3">
      <c r="C68" s="65" t="s">
        <v>26</v>
      </c>
      <c r="D68" s="66" t="s">
        <v>25</v>
      </c>
      <c r="E68" s="62">
        <f>E62+E64+E65+E67</f>
        <v>8.430879083342667</v>
      </c>
      <c r="F68" s="62">
        <f t="shared" ref="F68" si="9">F62+F64+F65+F67</f>
        <v>10.592303330488669</v>
      </c>
      <c r="G68" s="62">
        <f t="shared" ref="G68" si="10">G62+G64+G65+G67</f>
        <v>6.2589405642994915</v>
      </c>
    </row>
  </sheetData>
  <mergeCells count="25">
    <mergeCell ref="B4:B22"/>
    <mergeCell ref="C4:C5"/>
    <mergeCell ref="D4:D5"/>
    <mergeCell ref="E4:G4"/>
    <mergeCell ref="C20:G20"/>
    <mergeCell ref="C17:G17"/>
    <mergeCell ref="C11:G11"/>
    <mergeCell ref="C8:G8"/>
    <mergeCell ref="E6:G6"/>
    <mergeCell ref="E15:G15"/>
    <mergeCell ref="E34:G34"/>
    <mergeCell ref="C36:G36"/>
    <mergeCell ref="C39:G39"/>
    <mergeCell ref="E24:G24"/>
    <mergeCell ref="C26:G26"/>
    <mergeCell ref="C29:G29"/>
    <mergeCell ref="C66:G66"/>
    <mergeCell ref="E43:G43"/>
    <mergeCell ref="C45:G45"/>
    <mergeCell ref="C48:G48"/>
    <mergeCell ref="E52:G52"/>
    <mergeCell ref="C54:G54"/>
    <mergeCell ref="C57:G57"/>
    <mergeCell ref="E61:G61"/>
    <mergeCell ref="C63:G63"/>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M44"/>
  <sheetViews>
    <sheetView topLeftCell="A13" workbookViewId="0"/>
  </sheetViews>
  <sheetFormatPr defaultColWidth="11.5703125" defaultRowHeight="15" x14ac:dyDescent="0.25"/>
  <cols>
    <col min="1" max="1" width="12.7109375" style="19" customWidth="1"/>
    <col min="2" max="2" width="29.140625" customWidth="1"/>
    <col min="3" max="3" width="15.7109375" style="2" customWidth="1"/>
    <col min="4" max="7" width="15.7109375" customWidth="1"/>
  </cols>
  <sheetData>
    <row r="1" spans="2:13" ht="21" x14ac:dyDescent="0.25">
      <c r="B1" s="1" t="s">
        <v>21</v>
      </c>
      <c r="C1" s="36"/>
      <c r="D1" s="37"/>
      <c r="E1" s="37"/>
      <c r="F1" s="37"/>
      <c r="G1" s="37"/>
      <c r="H1" s="37"/>
      <c r="I1" s="37"/>
    </row>
    <row r="2" spans="2:13" x14ac:dyDescent="0.25">
      <c r="C2" s="7"/>
    </row>
    <row r="3" spans="2:13" ht="15.75" thickBot="1" x14ac:dyDescent="0.3">
      <c r="C3" s="7"/>
    </row>
    <row r="4" spans="2:13" ht="24.75" customHeight="1" x14ac:dyDescent="0.25">
      <c r="B4" s="43" t="s">
        <v>12</v>
      </c>
      <c r="C4" s="38" t="s">
        <v>72</v>
      </c>
      <c r="D4" s="22"/>
      <c r="E4" s="22"/>
      <c r="F4" s="22"/>
      <c r="G4" s="23"/>
    </row>
    <row r="5" spans="2:13" x14ac:dyDescent="0.25">
      <c r="B5" s="44" t="s">
        <v>13</v>
      </c>
      <c r="C5" s="39" t="s">
        <v>47</v>
      </c>
      <c r="D5" s="24" t="s">
        <v>48</v>
      </c>
      <c r="E5" s="24"/>
      <c r="F5" s="24"/>
      <c r="G5" s="25"/>
    </row>
    <row r="6" spans="2:13" x14ac:dyDescent="0.25">
      <c r="B6" s="44" t="s">
        <v>1</v>
      </c>
      <c r="C6" s="39" t="s">
        <v>55</v>
      </c>
      <c r="D6" s="24"/>
      <c r="E6" s="24"/>
      <c r="F6" s="24"/>
      <c r="G6" s="25"/>
    </row>
    <row r="7" spans="2:13" x14ac:dyDescent="0.25">
      <c r="B7" s="44" t="s">
        <v>19</v>
      </c>
      <c r="C7" s="40" t="s">
        <v>54</v>
      </c>
      <c r="D7" s="24"/>
      <c r="E7" s="24"/>
      <c r="F7" s="24"/>
      <c r="G7" s="25"/>
    </row>
    <row r="8" spans="2:13" ht="24.75" customHeight="1" x14ac:dyDescent="0.25">
      <c r="B8" s="44" t="s">
        <v>20</v>
      </c>
      <c r="C8" s="41">
        <v>44330</v>
      </c>
      <c r="D8" s="35"/>
      <c r="E8" s="7"/>
      <c r="F8" s="24"/>
      <c r="G8" s="25"/>
      <c r="H8" s="7"/>
      <c r="I8" s="7"/>
      <c r="J8" s="7"/>
      <c r="K8" s="7"/>
      <c r="L8" s="7"/>
      <c r="M8" s="7"/>
    </row>
    <row r="9" spans="2:13" ht="24.75" customHeight="1" x14ac:dyDescent="0.25">
      <c r="B9" s="44" t="s">
        <v>2</v>
      </c>
      <c r="C9" s="42" t="s">
        <v>73</v>
      </c>
      <c r="D9" s="24"/>
      <c r="E9" s="24"/>
      <c r="F9" s="24"/>
      <c r="G9" s="25"/>
      <c r="H9" s="7"/>
      <c r="I9" s="7"/>
      <c r="J9" s="7"/>
      <c r="K9" s="7"/>
      <c r="L9" s="7"/>
      <c r="M9" s="7"/>
    </row>
    <row r="10" spans="2:13" ht="83.25" customHeight="1" x14ac:dyDescent="0.25">
      <c r="B10" s="44" t="s">
        <v>3</v>
      </c>
      <c r="C10" s="213" t="s">
        <v>74</v>
      </c>
      <c r="D10" s="214"/>
      <c r="E10" s="214"/>
      <c r="F10" s="214"/>
      <c r="G10" s="215"/>
      <c r="H10" s="116"/>
      <c r="I10" s="116"/>
      <c r="J10" s="116"/>
      <c r="K10" s="116"/>
      <c r="L10" s="116"/>
      <c r="M10" s="7"/>
    </row>
    <row r="11" spans="2:13" ht="35.25" customHeight="1" x14ac:dyDescent="0.25">
      <c r="B11" s="44" t="s">
        <v>4</v>
      </c>
      <c r="C11" s="213" t="s">
        <v>56</v>
      </c>
      <c r="D11" s="214"/>
      <c r="E11" s="214"/>
      <c r="F11" s="214"/>
      <c r="G11" s="215"/>
      <c r="H11" s="7"/>
      <c r="I11" s="7"/>
      <c r="J11" s="7"/>
      <c r="K11" s="7"/>
      <c r="L11" s="7"/>
      <c r="M11" s="7"/>
    </row>
    <row r="12" spans="2:13" ht="44.25" customHeight="1" thickBot="1" x14ac:dyDescent="0.3">
      <c r="B12" s="45" t="s">
        <v>5</v>
      </c>
      <c r="C12" s="216" t="s">
        <v>65</v>
      </c>
      <c r="D12" s="217"/>
      <c r="E12" s="217"/>
      <c r="F12" s="217"/>
      <c r="G12" s="218"/>
    </row>
    <row r="13" spans="2:13" ht="15.75" customHeight="1" thickBot="1" x14ac:dyDescent="0.3">
      <c r="B13" s="7"/>
      <c r="C13" s="7"/>
    </row>
    <row r="14" spans="2:13" ht="15.75" customHeight="1" thickBot="1" x14ac:dyDescent="0.3">
      <c r="B14" s="27"/>
      <c r="C14" s="219" t="s">
        <v>63</v>
      </c>
      <c r="D14" s="219"/>
      <c r="E14" s="219"/>
      <c r="F14" s="219"/>
      <c r="G14" s="220"/>
    </row>
    <row r="15" spans="2:13" ht="15.75" thickBot="1" x14ac:dyDescent="0.3">
      <c r="B15" s="11" t="s">
        <v>6</v>
      </c>
      <c r="C15" s="12" t="s">
        <v>42</v>
      </c>
      <c r="D15" s="13" t="s">
        <v>43</v>
      </c>
      <c r="E15" s="13"/>
      <c r="F15" s="13"/>
      <c r="G15" s="14"/>
    </row>
    <row r="16" spans="2:13" ht="15.75" thickBot="1" x14ac:dyDescent="0.3">
      <c r="B16" s="105" t="s">
        <v>34</v>
      </c>
      <c r="C16" s="106" t="s">
        <v>41</v>
      </c>
      <c r="D16" s="106" t="s">
        <v>44</v>
      </c>
      <c r="E16" s="107"/>
      <c r="F16" s="108"/>
      <c r="G16" s="109"/>
    </row>
    <row r="17" spans="1:7" ht="15.75" thickBot="1" x14ac:dyDescent="0.3">
      <c r="B17" s="28">
        <v>2019</v>
      </c>
      <c r="C17" s="60" t="s">
        <v>32</v>
      </c>
      <c r="D17" s="60" t="s">
        <v>32</v>
      </c>
      <c r="E17" s="52"/>
      <c r="F17" s="56"/>
      <c r="G17" s="55"/>
    </row>
    <row r="18" spans="1:7" ht="15.75" thickBot="1" x14ac:dyDescent="0.3">
      <c r="A18" s="26"/>
      <c r="B18" s="28">
        <v>2010</v>
      </c>
      <c r="C18" s="59" t="s">
        <v>32</v>
      </c>
      <c r="D18" s="59" t="s">
        <v>32</v>
      </c>
      <c r="E18" s="52"/>
      <c r="F18" s="56"/>
      <c r="G18" s="55"/>
    </row>
    <row r="19" spans="1:7" ht="15.75" thickBot="1" x14ac:dyDescent="0.3">
      <c r="A19" s="26"/>
      <c r="B19" s="28">
        <v>2005</v>
      </c>
      <c r="C19" s="58" t="s">
        <v>32</v>
      </c>
      <c r="D19" s="58" t="s">
        <v>32</v>
      </c>
      <c r="E19" s="52"/>
      <c r="F19" s="56"/>
      <c r="G19" s="55"/>
    </row>
    <row r="20" spans="1:7" ht="15.75" thickBot="1" x14ac:dyDescent="0.3">
      <c r="A20" s="20"/>
      <c r="B20" s="29"/>
      <c r="C20" s="49"/>
      <c r="D20" s="49"/>
      <c r="E20" s="53"/>
      <c r="F20" s="53"/>
      <c r="G20" s="31"/>
    </row>
    <row r="21" spans="1:7" ht="15.75" thickBot="1" x14ac:dyDescent="0.3">
      <c r="B21" s="50" t="s">
        <v>15</v>
      </c>
      <c r="C21" s="51"/>
      <c r="D21" s="5" t="s">
        <v>107</v>
      </c>
      <c r="E21" s="49"/>
      <c r="F21" s="49"/>
      <c r="G21" s="32"/>
    </row>
    <row r="22" spans="1:7" ht="15.75" customHeight="1" thickBot="1" x14ac:dyDescent="0.3">
      <c r="A22" s="20"/>
      <c r="B22" s="29"/>
      <c r="C22" s="49"/>
      <c r="D22" s="49"/>
      <c r="E22" s="48"/>
      <c r="F22" s="48"/>
      <c r="G22" s="33"/>
    </row>
    <row r="23" spans="1:7" ht="15.75" customHeight="1" thickBot="1" x14ac:dyDescent="0.3">
      <c r="A23" s="21"/>
      <c r="B23" s="30"/>
      <c r="C23" s="210" t="s">
        <v>9</v>
      </c>
      <c r="D23" s="211"/>
      <c r="E23" s="211"/>
      <c r="F23" s="211"/>
      <c r="G23" s="212"/>
    </row>
    <row r="24" spans="1:7" ht="15.75" thickBot="1" x14ac:dyDescent="0.3">
      <c r="A24" s="21"/>
      <c r="B24" s="11" t="s">
        <v>6</v>
      </c>
      <c r="C24" s="12" t="s">
        <v>42</v>
      </c>
      <c r="D24" s="13" t="s">
        <v>43</v>
      </c>
      <c r="E24" s="13"/>
      <c r="F24" s="13"/>
      <c r="G24" s="14"/>
    </row>
    <row r="25" spans="1:7" ht="15.75" thickBot="1" x14ac:dyDescent="0.3">
      <c r="A25" s="21"/>
      <c r="B25" s="105" t="s">
        <v>34</v>
      </c>
      <c r="C25" s="117" t="s">
        <v>70</v>
      </c>
      <c r="D25" s="107" t="s">
        <v>70</v>
      </c>
      <c r="E25" s="107"/>
      <c r="F25" s="108"/>
      <c r="G25" s="109"/>
    </row>
    <row r="26" spans="1:7" ht="15.75" thickBot="1" x14ac:dyDescent="0.3">
      <c r="A26" s="26"/>
      <c r="B26" s="28">
        <v>2019</v>
      </c>
      <c r="C26" s="197">
        <f>[1]TIER_1!$AN$9</f>
        <v>2.8049026519260658</v>
      </c>
      <c r="D26" s="197">
        <f>[1]TIER_1!$AN$10</f>
        <v>28.049026519260657</v>
      </c>
      <c r="E26" s="54"/>
      <c r="F26" s="57"/>
      <c r="G26" s="57"/>
    </row>
    <row r="27" spans="1:7" ht="15.75" thickBot="1" x14ac:dyDescent="0.3">
      <c r="A27" s="26"/>
      <c r="B27" s="28">
        <v>2010</v>
      </c>
      <c r="C27" s="197">
        <f>[1]TIER_1!$AE$9</f>
        <v>3.1974873360000005</v>
      </c>
      <c r="D27" s="197">
        <f>[1]TIER_1!$AE$10</f>
        <v>31.974873360000007</v>
      </c>
      <c r="E27" s="54"/>
      <c r="F27" s="57"/>
      <c r="G27" s="57"/>
    </row>
    <row r="28" spans="1:7" ht="15.75" thickBot="1" x14ac:dyDescent="0.3">
      <c r="A28" s="26"/>
      <c r="B28" s="28">
        <v>2005</v>
      </c>
      <c r="C28" s="197">
        <f>[1]TIER_1!$Z$9</f>
        <v>3.0473488209999999</v>
      </c>
      <c r="D28" s="197">
        <f>[1]TIER_1!$Z$10</f>
        <v>30.473488209999999</v>
      </c>
      <c r="E28" s="54"/>
      <c r="F28" s="57"/>
      <c r="G28" s="57"/>
    </row>
    <row r="29" spans="1:7" ht="15.75" thickBot="1" x14ac:dyDescent="0.3">
      <c r="A29" s="20"/>
      <c r="B29" s="29"/>
      <c r="C29" s="49"/>
      <c r="D29" s="9"/>
      <c r="E29" s="3"/>
      <c r="F29" s="18"/>
      <c r="G29" s="31"/>
    </row>
    <row r="30" spans="1:7" ht="15.75" thickBot="1" x14ac:dyDescent="0.3">
      <c r="B30" s="50" t="s">
        <v>14</v>
      </c>
      <c r="C30" s="51"/>
      <c r="D30" s="5" t="s">
        <v>7</v>
      </c>
      <c r="E30" s="15"/>
      <c r="F30" s="4"/>
      <c r="G30" s="32"/>
    </row>
    <row r="31" spans="1:7" ht="15.75" customHeight="1" thickBot="1" x14ac:dyDescent="0.3">
      <c r="A31" s="20"/>
      <c r="B31" s="29"/>
      <c r="C31" s="49"/>
      <c r="D31" s="9"/>
      <c r="E31" s="16"/>
      <c r="F31" s="6"/>
      <c r="G31" s="33"/>
    </row>
    <row r="32" spans="1:7" ht="15.75" customHeight="1" thickBot="1" x14ac:dyDescent="0.3">
      <c r="A32" s="21"/>
      <c r="B32" s="30"/>
      <c r="C32" s="210" t="s">
        <v>17</v>
      </c>
      <c r="D32" s="211"/>
      <c r="E32" s="211"/>
      <c r="F32" s="211"/>
      <c r="G32" s="212"/>
    </row>
    <row r="33" spans="1:7" ht="15.75" thickBot="1" x14ac:dyDescent="0.3">
      <c r="A33" s="21"/>
      <c r="B33" s="11" t="s">
        <v>6</v>
      </c>
      <c r="C33" s="12" t="s">
        <v>42</v>
      </c>
      <c r="D33" s="13" t="s">
        <v>43</v>
      </c>
      <c r="E33" s="13"/>
      <c r="F33" s="13"/>
      <c r="G33" s="14"/>
    </row>
    <row r="34" spans="1:7" ht="15.75" thickBot="1" x14ac:dyDescent="0.3">
      <c r="A34" s="21"/>
      <c r="B34" s="105" t="s">
        <v>34</v>
      </c>
      <c r="C34" s="107" t="s">
        <v>41</v>
      </c>
      <c r="D34" s="107" t="s">
        <v>44</v>
      </c>
      <c r="E34" s="107"/>
      <c r="F34" s="108"/>
      <c r="G34" s="109"/>
    </row>
    <row r="35" spans="1:7" ht="15.75" thickBot="1" x14ac:dyDescent="0.3">
      <c r="A35" s="26"/>
      <c r="B35" s="28">
        <v>2019</v>
      </c>
      <c r="C35" s="125">
        <f>'calc. det. 2K Hg, PCB'!$F$5</f>
        <v>6.2213699999999995E-3</v>
      </c>
      <c r="D35" s="126">
        <f>'calc. det. 2K Hg, PCB'!$F$6</f>
        <v>62.213700000000003</v>
      </c>
      <c r="E35" s="46"/>
      <c r="F35" s="57"/>
      <c r="G35" s="57"/>
    </row>
    <row r="36" spans="1:7" ht="15.75" thickBot="1" x14ac:dyDescent="0.3">
      <c r="A36" s="26"/>
      <c r="B36" s="28">
        <v>2010</v>
      </c>
      <c r="C36" s="125">
        <f>'calc. det. 2K Hg, PCB'!$E$5</f>
        <v>6.1942799999999999E-3</v>
      </c>
      <c r="D36" s="126">
        <f>'calc. det. 2K Hg, PCB'!$E$6</f>
        <v>61.942800000000005</v>
      </c>
      <c r="E36" s="46"/>
      <c r="F36" s="57"/>
      <c r="G36" s="57"/>
    </row>
    <row r="37" spans="1:7" ht="15.75" thickBot="1" x14ac:dyDescent="0.3">
      <c r="A37" s="26"/>
      <c r="B37" s="28">
        <v>2005</v>
      </c>
      <c r="C37" s="125">
        <f>'calc. det. 2K Hg, PCB'!$D$5</f>
        <v>6.1426100000000006E-3</v>
      </c>
      <c r="D37" s="126">
        <f>'calc. det. 2K Hg, PCB'!$D$6</f>
        <v>61.426100000000005</v>
      </c>
      <c r="E37" s="46"/>
      <c r="F37" s="57"/>
      <c r="G37" s="57"/>
    </row>
    <row r="38" spans="1:7" ht="15.75" thickBot="1" x14ac:dyDescent="0.3">
      <c r="A38" s="20"/>
      <c r="B38" s="29"/>
      <c r="C38" s="49"/>
      <c r="D38" s="9"/>
      <c r="E38" s="53"/>
      <c r="F38" s="53"/>
      <c r="G38" s="31"/>
    </row>
    <row r="39" spans="1:7" ht="15.75" thickBot="1" x14ac:dyDescent="0.3">
      <c r="B39" s="50" t="s">
        <v>16</v>
      </c>
      <c r="C39" s="51"/>
      <c r="D39" s="10"/>
      <c r="E39" s="49"/>
      <c r="F39" s="49"/>
      <c r="G39" s="32"/>
    </row>
    <row r="40" spans="1:7" ht="15.75" thickBot="1" x14ac:dyDescent="0.3">
      <c r="A40" s="20"/>
      <c r="B40" s="34"/>
      <c r="C40" s="48"/>
      <c r="D40" s="9"/>
      <c r="E40" s="48"/>
      <c r="F40" s="48"/>
      <c r="G40" s="33"/>
    </row>
    <row r="41" spans="1:7" x14ac:dyDescent="0.25">
      <c r="B41" s="7"/>
      <c r="C41" s="7"/>
      <c r="D41" s="7"/>
      <c r="E41" s="7"/>
      <c r="F41" s="7"/>
    </row>
    <row r="42" spans="1:7" x14ac:dyDescent="0.25">
      <c r="B42" s="7"/>
      <c r="C42" s="7"/>
      <c r="D42" s="7"/>
      <c r="E42" s="7"/>
      <c r="F42" s="7"/>
    </row>
    <row r="43" spans="1:7" x14ac:dyDescent="0.25">
      <c r="B43" s="7"/>
      <c r="C43" s="7"/>
      <c r="D43" s="7"/>
      <c r="E43" s="7"/>
      <c r="F43" s="7"/>
    </row>
    <row r="44" spans="1:7" x14ac:dyDescent="0.25">
      <c r="B44" s="7"/>
      <c r="C44" s="7"/>
      <c r="D44" s="7"/>
      <c r="E44" s="7"/>
      <c r="F44" s="7"/>
    </row>
  </sheetData>
  <mergeCells count="6">
    <mergeCell ref="C32:G32"/>
    <mergeCell ref="C10:G10"/>
    <mergeCell ref="C11:G11"/>
    <mergeCell ref="C12:G12"/>
    <mergeCell ref="C14:G14"/>
    <mergeCell ref="C23:G23"/>
  </mergeCells>
  <pageMargins left="0.7" right="0.7" top="0.78740157499999996" bottom="0.78740157499999996"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33"/>
  <sheetViews>
    <sheetView workbookViewId="0">
      <selection activeCell="B2" sqref="B2"/>
    </sheetView>
  </sheetViews>
  <sheetFormatPr defaultColWidth="9.140625" defaultRowHeight="15" x14ac:dyDescent="0.25"/>
  <cols>
    <col min="1" max="1" width="14.140625" customWidth="1"/>
    <col min="2" max="2" width="20.7109375" customWidth="1"/>
    <col min="3" max="3" width="14.140625" customWidth="1"/>
    <col min="4" max="4" width="11.7109375" customWidth="1"/>
    <col min="5" max="5" width="12.42578125" customWidth="1"/>
    <col min="6" max="6" width="13.140625" customWidth="1"/>
    <col min="7" max="7" width="9.5703125" bestFit="1" customWidth="1"/>
    <col min="8" max="8" width="9.7109375" customWidth="1"/>
    <col min="9" max="9" width="8.7109375" customWidth="1"/>
    <col min="11" max="11" width="9.7109375" customWidth="1"/>
  </cols>
  <sheetData>
    <row r="1" spans="1:13" x14ac:dyDescent="0.25">
      <c r="A1" s="7" t="s">
        <v>57</v>
      </c>
      <c r="B1" s="7" t="s">
        <v>75</v>
      </c>
    </row>
    <row r="2" spans="1:13" ht="22.5" customHeight="1" x14ac:dyDescent="0.25">
      <c r="A2" s="19" t="s">
        <v>58</v>
      </c>
      <c r="B2" s="119" t="s">
        <v>64</v>
      </c>
      <c r="H2" s="226" t="s">
        <v>66</v>
      </c>
      <c r="I2" s="226"/>
      <c r="J2" s="226"/>
      <c r="K2" s="226" t="s">
        <v>67</v>
      </c>
      <c r="L2" s="226"/>
      <c r="M2" s="226"/>
    </row>
    <row r="3" spans="1:13" ht="30.75" customHeight="1" x14ac:dyDescent="0.25">
      <c r="B3" s="118"/>
      <c r="C3" s="91"/>
      <c r="D3" s="92">
        <v>2005</v>
      </c>
      <c r="E3" s="92">
        <v>2010</v>
      </c>
      <c r="F3" s="92">
        <v>2019</v>
      </c>
      <c r="H3" s="92">
        <v>2005</v>
      </c>
      <c r="I3" s="92">
        <v>2010</v>
      </c>
      <c r="J3" s="92">
        <v>2019</v>
      </c>
      <c r="K3" s="92">
        <v>2005</v>
      </c>
      <c r="L3" s="92">
        <v>2010</v>
      </c>
      <c r="M3" s="92">
        <v>2019</v>
      </c>
    </row>
    <row r="4" spans="1:13" ht="24" customHeight="1" x14ac:dyDescent="0.25">
      <c r="A4" s="89" t="s">
        <v>47</v>
      </c>
      <c r="B4" s="90" t="s">
        <v>48</v>
      </c>
      <c r="C4" s="93" t="s">
        <v>45</v>
      </c>
      <c r="D4" s="94">
        <f>[2]Data!$AX$165</f>
        <v>614261</v>
      </c>
      <c r="E4" s="96">
        <f>[2]Data!$BC$165</f>
        <v>619428</v>
      </c>
      <c r="F4" s="96">
        <f>[2]Data!$BL$165</f>
        <v>622137</v>
      </c>
      <c r="H4" s="91"/>
      <c r="I4" s="91"/>
      <c r="J4" s="91"/>
      <c r="K4" s="91" t="s">
        <v>76</v>
      </c>
      <c r="L4" s="91"/>
      <c r="M4" s="91"/>
    </row>
    <row r="5" spans="1:13" x14ac:dyDescent="0.25">
      <c r="B5" s="95" t="s">
        <v>42</v>
      </c>
      <c r="C5" s="93" t="s">
        <v>41</v>
      </c>
      <c r="D5" s="123">
        <f t="shared" ref="D5:E5" si="0">D4*$B$16/1000000</f>
        <v>6.1426100000000006E-3</v>
      </c>
      <c r="E5" s="123">
        <f t="shared" si="0"/>
        <v>6.1942799999999999E-3</v>
      </c>
      <c r="F5" s="123">
        <f>F4*$B$16/1000000</f>
        <v>6.2213699999999995E-3</v>
      </c>
      <c r="H5" s="121">
        <f>'[3]2005'!$P$141</f>
        <v>4.4249602478893334E-2</v>
      </c>
      <c r="I5" s="121">
        <f>'[3]2010'!$P$141</f>
        <v>6.0851290663127999E-2</v>
      </c>
      <c r="J5" s="121">
        <f>'[3]2019'!$P$141</f>
        <v>4.8639641543925173E-2</v>
      </c>
      <c r="K5" s="124">
        <f>D5/(H5+D5)</f>
        <v>0.12189601721839102</v>
      </c>
      <c r="L5" s="124">
        <f t="shared" ref="L5:M6" si="1">E5/(I5+E5)</f>
        <v>9.2389101005990418E-2</v>
      </c>
      <c r="M5" s="124">
        <f t="shared" si="1"/>
        <v>0.11340239315526984</v>
      </c>
    </row>
    <row r="6" spans="1:13" x14ac:dyDescent="0.25">
      <c r="B6" s="95" t="s">
        <v>43</v>
      </c>
      <c r="C6" s="93" t="s">
        <v>44</v>
      </c>
      <c r="D6" s="122">
        <f t="shared" ref="D6:E6" si="2">D4*$B$17/1000</f>
        <v>61.426100000000005</v>
      </c>
      <c r="E6" s="122">
        <f t="shared" si="2"/>
        <v>61.942800000000005</v>
      </c>
      <c r="F6" s="122">
        <f>F4*$B$17/1000</f>
        <v>62.213700000000003</v>
      </c>
      <c r="H6" s="121">
        <f>'[3]2005'!$AD$141</f>
        <v>8.0841560803737778E-2</v>
      </c>
      <c r="I6" s="121">
        <f>'[3]2010'!$AD$141</f>
        <v>3.4189055068120582E-2</v>
      </c>
      <c r="J6" s="121">
        <f>'[3]2019'!$AD$141</f>
        <v>3.3980015684693332E-2</v>
      </c>
      <c r="K6" s="124">
        <f>D6/(H6+D6)</f>
        <v>0.99868565142807786</v>
      </c>
      <c r="L6" s="124">
        <f t="shared" si="1"/>
        <v>0.99944835888949457</v>
      </c>
      <c r="M6" s="124">
        <f t="shared" si="1"/>
        <v>0.99945411594976508</v>
      </c>
    </row>
    <row r="7" spans="1:13" x14ac:dyDescent="0.25">
      <c r="B7" s="102"/>
      <c r="C7" s="103"/>
      <c r="D7" s="104"/>
      <c r="E7" s="104"/>
    </row>
    <row r="9" spans="1:13" x14ac:dyDescent="0.25">
      <c r="A9" s="101" t="s">
        <v>68</v>
      </c>
    </row>
    <row r="10" spans="1:13" ht="22.5" x14ac:dyDescent="0.25">
      <c r="A10" s="97" t="s">
        <v>46</v>
      </c>
      <c r="B10" s="95" t="s">
        <v>49</v>
      </c>
      <c r="C10" s="221" t="s">
        <v>50</v>
      </c>
      <c r="D10" s="221"/>
      <c r="E10" s="221"/>
      <c r="F10" s="221"/>
    </row>
    <row r="11" spans="1:13" x14ac:dyDescent="0.25">
      <c r="A11" s="97" t="s">
        <v>35</v>
      </c>
      <c r="B11" s="221" t="s">
        <v>36</v>
      </c>
      <c r="C11" s="221"/>
      <c r="D11" s="221"/>
      <c r="E11" s="221"/>
      <c r="F11" s="221"/>
    </row>
    <row r="12" spans="1:13" ht="24.75" customHeight="1" x14ac:dyDescent="0.25">
      <c r="A12" s="97" t="s">
        <v>37</v>
      </c>
      <c r="B12" s="221" t="s">
        <v>51</v>
      </c>
      <c r="C12" s="221"/>
      <c r="D12" s="221"/>
      <c r="E12" s="221"/>
      <c r="F12" s="221"/>
    </row>
    <row r="13" spans="1:13" x14ac:dyDescent="0.25">
      <c r="A13" s="97" t="s">
        <v>38</v>
      </c>
      <c r="B13" s="221" t="s">
        <v>52</v>
      </c>
      <c r="C13" s="221"/>
      <c r="D13" s="221"/>
      <c r="E13" s="221"/>
      <c r="F13" s="221"/>
    </row>
    <row r="14" spans="1:13" ht="12.75" customHeight="1" x14ac:dyDescent="0.25">
      <c r="A14" s="222" t="s">
        <v>39</v>
      </c>
      <c r="B14" s="222" t="s">
        <v>40</v>
      </c>
      <c r="C14" s="223" t="s">
        <v>34</v>
      </c>
      <c r="D14" s="224"/>
      <c r="E14" s="224"/>
      <c r="F14" s="225"/>
    </row>
    <row r="15" spans="1:13" x14ac:dyDescent="0.25">
      <c r="A15" s="222"/>
      <c r="B15" s="222"/>
      <c r="C15" s="223"/>
      <c r="D15" s="97"/>
      <c r="E15" s="97"/>
      <c r="F15" s="225"/>
    </row>
    <row r="16" spans="1:13" x14ac:dyDescent="0.25">
      <c r="A16" s="95" t="s">
        <v>42</v>
      </c>
      <c r="B16" s="98">
        <v>0.01</v>
      </c>
      <c r="C16" s="95" t="s">
        <v>53</v>
      </c>
      <c r="D16" s="99"/>
      <c r="E16" s="100"/>
      <c r="F16" s="95"/>
    </row>
    <row r="17" spans="1:6" x14ac:dyDescent="0.25">
      <c r="A17" s="95" t="s">
        <v>43</v>
      </c>
      <c r="B17" s="100">
        <v>0.1</v>
      </c>
      <c r="C17" s="95" t="s">
        <v>53</v>
      </c>
      <c r="D17" s="98"/>
      <c r="E17" s="100"/>
      <c r="F17" s="95"/>
    </row>
    <row r="33" spans="8:9" x14ac:dyDescent="0.25">
      <c r="H33" s="61"/>
      <c r="I33" s="61"/>
    </row>
  </sheetData>
  <mergeCells count="11">
    <mergeCell ref="K2:M2"/>
    <mergeCell ref="H2:J2"/>
    <mergeCell ref="C10:F10"/>
    <mergeCell ref="B11:F11"/>
    <mergeCell ref="B12:F12"/>
    <mergeCell ref="B13:F13"/>
    <mergeCell ref="A14:A15"/>
    <mergeCell ref="B14:B15"/>
    <mergeCell ref="C14:C15"/>
    <mergeCell ref="D14:E14"/>
    <mergeCell ref="F14:F15"/>
  </mergeCells>
  <hyperlinks>
    <hyperlink ref="B2" r:id="rId1" xr:uid="{2656E2F8-C652-4589-815F-7DF34EB1FFCC}"/>
  </hyperlinks>
  <pageMargins left="0.7" right="0.7" top="0.78740157499999996" bottom="0.78740157499999996" header="0.3" footer="0.3"/>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30055F-9D40-4364-BF0C-AABDF0941CA7}">
  <sheetPr>
    <tabColor rgb="FFFF0000"/>
  </sheetPr>
  <dimension ref="A1:M44"/>
  <sheetViews>
    <sheetView topLeftCell="A13" workbookViewId="0"/>
  </sheetViews>
  <sheetFormatPr defaultColWidth="11.5703125" defaultRowHeight="15" x14ac:dyDescent="0.25"/>
  <cols>
    <col min="1" max="1" width="12.7109375" style="19" customWidth="1"/>
    <col min="2" max="2" width="29.140625" customWidth="1"/>
    <col min="3" max="3" width="15.7109375" style="2" customWidth="1"/>
    <col min="4" max="7" width="15.7109375" customWidth="1"/>
  </cols>
  <sheetData>
    <row r="1" spans="2:13" ht="21" x14ac:dyDescent="0.25">
      <c r="B1" s="1" t="s">
        <v>21</v>
      </c>
      <c r="C1" s="36"/>
      <c r="D1" s="37"/>
      <c r="E1" s="37"/>
      <c r="F1" s="37"/>
      <c r="G1" s="37"/>
      <c r="H1" s="37"/>
      <c r="I1" s="37"/>
    </row>
    <row r="2" spans="2:13" x14ac:dyDescent="0.25">
      <c r="C2" s="7"/>
    </row>
    <row r="3" spans="2:13" ht="15.75" thickBot="1" x14ac:dyDescent="0.3">
      <c r="C3" s="7"/>
    </row>
    <row r="4" spans="2:13" ht="24.75" customHeight="1" x14ac:dyDescent="0.25">
      <c r="B4" s="43" t="s">
        <v>12</v>
      </c>
      <c r="C4" s="38" t="s">
        <v>72</v>
      </c>
      <c r="D4" s="22"/>
      <c r="E4" s="22"/>
      <c r="F4" s="22"/>
      <c r="G4" s="23"/>
    </row>
    <row r="5" spans="2:13" x14ac:dyDescent="0.25">
      <c r="B5" s="44" t="s">
        <v>13</v>
      </c>
      <c r="C5" s="39" t="s">
        <v>80</v>
      </c>
      <c r="D5" s="24" t="s">
        <v>79</v>
      </c>
      <c r="E5" s="24"/>
      <c r="F5" s="24"/>
      <c r="G5" s="25"/>
    </row>
    <row r="6" spans="2:13" x14ac:dyDescent="0.25">
      <c r="B6" s="44" t="s">
        <v>1</v>
      </c>
      <c r="C6" s="39" t="s">
        <v>94</v>
      </c>
      <c r="D6" s="24"/>
      <c r="E6" s="24"/>
      <c r="F6" s="24"/>
      <c r="G6" s="25"/>
    </row>
    <row r="7" spans="2:13" x14ac:dyDescent="0.25">
      <c r="B7" s="44" t="s">
        <v>19</v>
      </c>
      <c r="C7" s="40" t="s">
        <v>54</v>
      </c>
      <c r="D7" s="24"/>
      <c r="E7" s="24"/>
      <c r="F7" s="24"/>
      <c r="G7" s="25"/>
    </row>
    <row r="8" spans="2:13" ht="24.75" customHeight="1" x14ac:dyDescent="0.25">
      <c r="B8" s="44" t="s">
        <v>20</v>
      </c>
      <c r="C8" s="41">
        <v>44330</v>
      </c>
      <c r="D8" s="35"/>
      <c r="E8" s="7"/>
      <c r="F8" s="24"/>
      <c r="G8" s="25"/>
      <c r="H8" s="7"/>
      <c r="I8" s="7"/>
      <c r="J8" s="7"/>
      <c r="K8" s="7"/>
      <c r="L8" s="7"/>
      <c r="M8" s="7"/>
    </row>
    <row r="9" spans="2:13" ht="24.75" customHeight="1" x14ac:dyDescent="0.25">
      <c r="B9" s="44" t="s">
        <v>2</v>
      </c>
      <c r="C9" s="42" t="s">
        <v>73</v>
      </c>
      <c r="D9" s="24"/>
      <c r="E9" s="24"/>
      <c r="F9" s="24"/>
      <c r="G9" s="25"/>
      <c r="H9" s="7"/>
      <c r="I9" s="7"/>
      <c r="J9" s="7"/>
      <c r="K9" s="7"/>
      <c r="L9" s="7"/>
      <c r="M9" s="7"/>
    </row>
    <row r="10" spans="2:13" ht="83.25" customHeight="1" x14ac:dyDescent="0.25">
      <c r="B10" s="44" t="s">
        <v>3</v>
      </c>
      <c r="C10" s="213" t="s">
        <v>90</v>
      </c>
      <c r="D10" s="214"/>
      <c r="E10" s="214"/>
      <c r="F10" s="214"/>
      <c r="G10" s="215"/>
      <c r="H10" s="116"/>
      <c r="I10" s="116"/>
      <c r="J10" s="116"/>
      <c r="K10" s="116"/>
      <c r="L10" s="116"/>
      <c r="M10" s="7"/>
    </row>
    <row r="11" spans="2:13" ht="35.25" customHeight="1" x14ac:dyDescent="0.25">
      <c r="B11" s="44" t="s">
        <v>4</v>
      </c>
      <c r="C11" s="213" t="s">
        <v>91</v>
      </c>
      <c r="D11" s="214"/>
      <c r="E11" s="214"/>
      <c r="F11" s="214"/>
      <c r="G11" s="215"/>
      <c r="H11" s="7"/>
      <c r="I11" s="7"/>
      <c r="J11" s="7"/>
      <c r="K11" s="7"/>
      <c r="L11" s="7"/>
      <c r="M11" s="7"/>
    </row>
    <row r="12" spans="2:13" ht="44.25" customHeight="1" thickBot="1" x14ac:dyDescent="0.3">
      <c r="B12" s="45" t="s">
        <v>5</v>
      </c>
      <c r="C12" s="216" t="s">
        <v>92</v>
      </c>
      <c r="D12" s="217"/>
      <c r="E12" s="217"/>
      <c r="F12" s="217"/>
      <c r="G12" s="218"/>
    </row>
    <row r="13" spans="2:13" ht="15.75" customHeight="1" x14ac:dyDescent="0.25">
      <c r="B13" s="7"/>
      <c r="C13" s="7"/>
    </row>
    <row r="14" spans="2:13" ht="15.75" customHeight="1" x14ac:dyDescent="0.25">
      <c r="B14" s="151"/>
      <c r="C14" s="228" t="s">
        <v>63</v>
      </c>
      <c r="D14" s="228"/>
      <c r="E14" s="228"/>
      <c r="F14" s="228"/>
      <c r="G14" s="228"/>
    </row>
    <row r="15" spans="2:13" x14ac:dyDescent="0.25">
      <c r="B15" s="152" t="s">
        <v>6</v>
      </c>
      <c r="C15" s="152" t="s">
        <v>69</v>
      </c>
      <c r="D15" s="152" t="s">
        <v>83</v>
      </c>
      <c r="E15" s="152" t="s">
        <v>84</v>
      </c>
      <c r="F15" s="152" t="s">
        <v>85</v>
      </c>
      <c r="G15" s="152" t="s">
        <v>86</v>
      </c>
    </row>
    <row r="16" spans="2:13" x14ac:dyDescent="0.25">
      <c r="B16" s="153" t="s">
        <v>34</v>
      </c>
      <c r="C16" s="153" t="s">
        <v>70</v>
      </c>
      <c r="D16" s="153" t="s">
        <v>70</v>
      </c>
      <c r="E16" s="153" t="s">
        <v>70</v>
      </c>
      <c r="F16" s="153" t="s">
        <v>70</v>
      </c>
      <c r="G16" s="153" t="s">
        <v>70</v>
      </c>
    </row>
    <row r="17" spans="1:7" x14ac:dyDescent="0.25">
      <c r="B17" s="154">
        <v>2019</v>
      </c>
      <c r="C17" s="155" t="s">
        <v>32</v>
      </c>
      <c r="D17" s="155" t="s">
        <v>32</v>
      </c>
      <c r="E17" s="155" t="s">
        <v>32</v>
      </c>
      <c r="F17" s="155" t="s">
        <v>32</v>
      </c>
      <c r="G17" s="155" t="s">
        <v>32</v>
      </c>
    </row>
    <row r="18" spans="1:7" x14ac:dyDescent="0.25">
      <c r="A18" s="26"/>
      <c r="B18" s="154">
        <v>2010</v>
      </c>
      <c r="C18" s="156" t="s">
        <v>32</v>
      </c>
      <c r="D18" s="156" t="s">
        <v>32</v>
      </c>
      <c r="E18" s="156" t="s">
        <v>32</v>
      </c>
      <c r="F18" s="156" t="s">
        <v>32</v>
      </c>
      <c r="G18" s="156" t="s">
        <v>32</v>
      </c>
    </row>
    <row r="19" spans="1:7" x14ac:dyDescent="0.25">
      <c r="A19" s="26"/>
      <c r="B19" s="154">
        <v>2005</v>
      </c>
      <c r="C19" s="157" t="s">
        <v>32</v>
      </c>
      <c r="D19" s="157" t="s">
        <v>32</v>
      </c>
      <c r="E19" s="157" t="s">
        <v>32</v>
      </c>
      <c r="F19" s="157" t="s">
        <v>32</v>
      </c>
      <c r="G19" s="157" t="s">
        <v>32</v>
      </c>
    </row>
    <row r="20" spans="1:7" x14ac:dyDescent="0.25">
      <c r="A20" s="20"/>
      <c r="B20" s="158"/>
      <c r="C20" s="158"/>
      <c r="D20" s="158"/>
      <c r="E20" s="158"/>
      <c r="F20" s="158"/>
      <c r="G20" s="158"/>
    </row>
    <row r="21" spans="1:7" x14ac:dyDescent="0.25">
      <c r="B21" s="159" t="s">
        <v>15</v>
      </c>
      <c r="C21" s="159"/>
      <c r="D21" s="160" t="s">
        <v>107</v>
      </c>
      <c r="E21" s="158"/>
      <c r="F21" s="158"/>
      <c r="G21" s="158"/>
    </row>
    <row r="22" spans="1:7" ht="15.75" customHeight="1" x14ac:dyDescent="0.25">
      <c r="A22" s="20"/>
      <c r="B22" s="158"/>
      <c r="C22" s="158"/>
      <c r="D22" s="158"/>
      <c r="E22" s="158"/>
      <c r="F22" s="158"/>
      <c r="G22" s="158"/>
    </row>
    <row r="23" spans="1:7" ht="15.75" customHeight="1" x14ac:dyDescent="0.25">
      <c r="A23" s="21"/>
      <c r="B23" s="161"/>
      <c r="C23" s="227" t="s">
        <v>9</v>
      </c>
      <c r="D23" s="227"/>
      <c r="E23" s="227"/>
      <c r="F23" s="227"/>
      <c r="G23" s="227"/>
    </row>
    <row r="24" spans="1:7" x14ac:dyDescent="0.25">
      <c r="A24" s="21"/>
      <c r="B24" s="152" t="s">
        <v>6</v>
      </c>
      <c r="C24" s="152" t="s">
        <v>69</v>
      </c>
      <c r="D24" s="152" t="s">
        <v>83</v>
      </c>
      <c r="E24" s="152" t="s">
        <v>84</v>
      </c>
      <c r="F24" s="152" t="s">
        <v>85</v>
      </c>
      <c r="G24" s="152" t="s">
        <v>86</v>
      </c>
    </row>
    <row r="25" spans="1:7" x14ac:dyDescent="0.25">
      <c r="A25" s="21"/>
      <c r="B25" s="153" t="s">
        <v>34</v>
      </c>
      <c r="C25" s="153" t="s">
        <v>41</v>
      </c>
      <c r="D25" s="153" t="s">
        <v>70</v>
      </c>
      <c r="E25" s="153" t="s">
        <v>70</v>
      </c>
      <c r="F25" s="153" t="s">
        <v>70</v>
      </c>
      <c r="G25" s="153" t="s">
        <v>70</v>
      </c>
    </row>
    <row r="26" spans="1:7" x14ac:dyDescent="0.25">
      <c r="A26" s="26"/>
      <c r="B26" s="154">
        <v>2019</v>
      </c>
      <c r="C26" s="192">
        <f>[4]TIER_1!$AN$15</f>
        <v>3.3656959999999998</v>
      </c>
      <c r="D26" s="192">
        <f>[4]TIER_1!$AN$10</f>
        <v>2.9449839999999998</v>
      </c>
      <c r="E26" s="192">
        <f>[4]TIER_1!$AN$11</f>
        <v>0.63106799999999996</v>
      </c>
      <c r="F26" s="193">
        <f>[4]TIER_1!$AN$12</f>
        <v>8.4142399999999992E-2</v>
      </c>
      <c r="G26" s="193">
        <f>[4]TIER_1!$AN$13</f>
        <v>4.796116799999999E-3</v>
      </c>
    </row>
    <row r="27" spans="1:7" x14ac:dyDescent="0.25">
      <c r="A27" s="26"/>
      <c r="B27" s="154">
        <v>2010</v>
      </c>
      <c r="C27" s="192">
        <f>[4]TIER_1!$AE$15</f>
        <v>4.6016159999999999</v>
      </c>
      <c r="D27" s="192">
        <f>[4]TIER_1!$AE$10</f>
        <v>4.0264139999999999</v>
      </c>
      <c r="E27" s="192">
        <f>[4]TIER_1!$AE$11</f>
        <v>0.86280299999999999</v>
      </c>
      <c r="F27" s="193">
        <f>[4]TIER_1!$AE$12</f>
        <v>0.11504039999999999</v>
      </c>
      <c r="G27" s="193">
        <f>[4]TIER_1!$AE$13</f>
        <v>6.5573027999999995E-3</v>
      </c>
    </row>
    <row r="28" spans="1:7" x14ac:dyDescent="0.25">
      <c r="A28" s="26"/>
      <c r="B28" s="154">
        <v>2005</v>
      </c>
      <c r="C28" s="192">
        <f>[4]TIER_1!$Z$15</f>
        <v>0.44375999999999999</v>
      </c>
      <c r="D28" s="192">
        <f>[4]TIER_1!$Z$10</f>
        <v>0.38828999999999997</v>
      </c>
      <c r="E28" s="192">
        <f>[4]TIER_1!$Z$11</f>
        <v>8.3205000000000001E-2</v>
      </c>
      <c r="F28" s="193">
        <f>[4]TIER_1!$Z$12</f>
        <v>1.1094E-2</v>
      </c>
      <c r="G28" s="193">
        <f>[4]TIER_1!$Z$13</f>
        <v>6.3235799999999997E-4</v>
      </c>
    </row>
    <row r="29" spans="1:7" x14ac:dyDescent="0.25">
      <c r="A29" s="20"/>
      <c r="B29" s="158"/>
      <c r="C29" s="158"/>
      <c r="D29" s="158"/>
      <c r="E29" s="158"/>
      <c r="F29" s="158"/>
      <c r="G29" s="158"/>
    </row>
    <row r="30" spans="1:7" x14ac:dyDescent="0.25">
      <c r="B30" s="159" t="s">
        <v>14</v>
      </c>
      <c r="C30" s="159"/>
      <c r="D30" s="160" t="s">
        <v>107</v>
      </c>
      <c r="E30" s="158"/>
      <c r="F30" s="158"/>
      <c r="G30" s="158"/>
    </row>
    <row r="31" spans="1:7" ht="15.75" customHeight="1" x14ac:dyDescent="0.25">
      <c r="A31" s="20"/>
      <c r="B31" s="158"/>
      <c r="C31" s="158"/>
      <c r="D31" s="158"/>
      <c r="E31" s="158"/>
      <c r="F31" s="158"/>
      <c r="G31" s="158"/>
    </row>
    <row r="32" spans="1:7" ht="15.75" customHeight="1" x14ac:dyDescent="0.25">
      <c r="A32" s="21"/>
      <c r="B32" s="161"/>
      <c r="C32" s="227" t="s">
        <v>17</v>
      </c>
      <c r="D32" s="227"/>
      <c r="E32" s="227"/>
      <c r="F32" s="227"/>
      <c r="G32" s="227"/>
    </row>
    <row r="33" spans="1:7" x14ac:dyDescent="0.25">
      <c r="A33" s="21"/>
      <c r="B33" s="152" t="s">
        <v>6</v>
      </c>
      <c r="C33" s="152" t="s">
        <v>69</v>
      </c>
      <c r="D33" s="152" t="s">
        <v>83</v>
      </c>
      <c r="E33" s="152" t="s">
        <v>84</v>
      </c>
      <c r="F33" s="152" t="s">
        <v>85</v>
      </c>
      <c r="G33" s="152" t="s">
        <v>86</v>
      </c>
    </row>
    <row r="34" spans="1:7" x14ac:dyDescent="0.25">
      <c r="A34" s="21"/>
      <c r="B34" s="153" t="s">
        <v>34</v>
      </c>
      <c r="C34" s="153" t="s">
        <v>70</v>
      </c>
      <c r="D34" s="153" t="s">
        <v>70</v>
      </c>
      <c r="E34" s="153" t="s">
        <v>70</v>
      </c>
      <c r="F34" s="153" t="s">
        <v>70</v>
      </c>
      <c r="G34" s="153" t="s">
        <v>70</v>
      </c>
    </row>
    <row r="35" spans="1:7" x14ac:dyDescent="0.25">
      <c r="A35" s="26"/>
      <c r="B35" s="154">
        <v>2019</v>
      </c>
      <c r="C35" s="162">
        <f>'calc. det. 2D3b PM10, TSP'!$F$5</f>
        <v>3.3656960000000001E-3</v>
      </c>
      <c r="D35" s="162">
        <f>'calc. det. 2D3b PM10, TSP'!$F$6</f>
        <v>2.9449839999999998</v>
      </c>
      <c r="E35" s="162">
        <f>'calc. det. 2D3b PM10, TSP'!$F$7</f>
        <v>0.63106799999999996</v>
      </c>
      <c r="F35" s="162">
        <f>'calc. det. 2D3b PM10, TSP'!$F$8</f>
        <v>8.4142400000000006E-2</v>
      </c>
      <c r="G35" s="162">
        <f>'calc. det. 2D3b PM10, TSP'!$F$9</f>
        <v>4.7961167999999998E-3</v>
      </c>
    </row>
    <row r="36" spans="1:7" x14ac:dyDescent="0.25">
      <c r="A36" s="26"/>
      <c r="B36" s="154">
        <v>2010</v>
      </c>
      <c r="C36" s="162">
        <f>'calc. det. 2D3b PM10, TSP'!$E$5</f>
        <v>4.6016160000000002E-3</v>
      </c>
      <c r="D36" s="162">
        <f>'calc. det. 2D3b PM10, TSP'!$E$6</f>
        <v>4.0264139999999999</v>
      </c>
      <c r="E36" s="162">
        <f>'calc. det. 2D3b PM10, TSP'!$E$7</f>
        <v>0.86280299999999999</v>
      </c>
      <c r="F36" s="162">
        <f>'calc. det. 2D3b PM10, TSP'!$E$8</f>
        <v>0.1150404</v>
      </c>
      <c r="G36" s="162">
        <f>'calc. det. 2D3b PM10, TSP'!$E$9</f>
        <v>6.5573027999999995E-3</v>
      </c>
    </row>
    <row r="37" spans="1:7" x14ac:dyDescent="0.25">
      <c r="A37" s="26"/>
      <c r="B37" s="154">
        <v>2005</v>
      </c>
      <c r="C37" s="162">
        <f>'calc. det. 2D3b PM10, TSP'!$D$5</f>
        <v>4.4376000000000002E-4</v>
      </c>
      <c r="D37" s="162">
        <f>'calc. det. 2D3b PM10, TSP'!$D$6</f>
        <v>0.38829000000000002</v>
      </c>
      <c r="E37" s="162">
        <f>'calc. det. 2D3b PM10, TSP'!$D$7</f>
        <v>8.3205000000000001E-2</v>
      </c>
      <c r="F37" s="162">
        <f>'calc. det. 2D3b PM10, TSP'!$D$8</f>
        <v>1.1094E-2</v>
      </c>
      <c r="G37" s="162">
        <f>'calc. det. 2D3b PM10, TSP'!$D$9</f>
        <v>6.3235799999999997E-4</v>
      </c>
    </row>
    <row r="38" spans="1:7" x14ac:dyDescent="0.25">
      <c r="A38" s="20"/>
      <c r="B38" s="158"/>
      <c r="C38" s="158"/>
      <c r="D38" s="158"/>
      <c r="E38" s="158"/>
      <c r="F38" s="158"/>
      <c r="G38" s="158"/>
    </row>
    <row r="39" spans="1:7" x14ac:dyDescent="0.25">
      <c r="B39" s="159" t="s">
        <v>16</v>
      </c>
      <c r="C39" s="159"/>
      <c r="D39" s="163"/>
      <c r="E39" s="158"/>
      <c r="F39" s="158"/>
      <c r="G39" s="158"/>
    </row>
    <row r="40" spans="1:7" x14ac:dyDescent="0.25">
      <c r="A40" s="20"/>
      <c r="B40" s="158"/>
      <c r="C40" s="158"/>
      <c r="D40" s="158"/>
      <c r="E40" s="158"/>
      <c r="F40" s="158"/>
      <c r="G40" s="158"/>
    </row>
    <row r="41" spans="1:7" x14ac:dyDescent="0.25">
      <c r="B41" s="7"/>
      <c r="C41" s="7"/>
      <c r="D41" s="7"/>
      <c r="E41" s="7"/>
      <c r="F41" s="7"/>
    </row>
    <row r="42" spans="1:7" x14ac:dyDescent="0.25">
      <c r="B42" s="7"/>
      <c r="C42" s="7"/>
      <c r="D42" s="7"/>
      <c r="E42" s="7"/>
      <c r="F42" s="7"/>
    </row>
    <row r="43" spans="1:7" x14ac:dyDescent="0.25">
      <c r="B43" s="7"/>
      <c r="C43" s="7"/>
      <c r="D43" s="7"/>
      <c r="E43" s="7"/>
      <c r="F43" s="7"/>
    </row>
    <row r="44" spans="1:7" x14ac:dyDescent="0.25">
      <c r="B44" s="7"/>
      <c r="C44" s="7"/>
      <c r="D44" s="7"/>
      <c r="E44" s="7"/>
      <c r="F44" s="7"/>
    </row>
  </sheetData>
  <mergeCells count="6">
    <mergeCell ref="C32:G32"/>
    <mergeCell ref="C10:G10"/>
    <mergeCell ref="C11:G11"/>
    <mergeCell ref="C12:G12"/>
    <mergeCell ref="C14:G14"/>
    <mergeCell ref="C23:G23"/>
  </mergeCells>
  <pageMargins left="0.7" right="0.7" top="0.78740157499999996" bottom="0.78740157499999996" header="0.3" footer="0.3"/>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82FB82-0CC6-49E6-8202-60A2B523627D}">
  <dimension ref="A1:M33"/>
  <sheetViews>
    <sheetView workbookViewId="0">
      <selection activeCell="K5" sqref="K5:M9"/>
    </sheetView>
  </sheetViews>
  <sheetFormatPr defaultColWidth="9.140625" defaultRowHeight="15" x14ac:dyDescent="0.25"/>
  <cols>
    <col min="1" max="1" width="14.140625" customWidth="1"/>
    <col min="2" max="2" width="25.28515625" customWidth="1"/>
    <col min="3" max="3" width="6.85546875" customWidth="1"/>
    <col min="4" max="4" width="11.7109375" customWidth="1"/>
    <col min="5" max="5" width="12.42578125" customWidth="1"/>
    <col min="6" max="6" width="11.28515625" customWidth="1"/>
    <col min="7" max="7" width="13.5703125" customWidth="1"/>
    <col min="8" max="8" width="9.7109375" customWidth="1"/>
    <col min="9" max="9" width="8.7109375" customWidth="1"/>
    <col min="11" max="11" width="9.7109375" customWidth="1"/>
  </cols>
  <sheetData>
    <row r="1" spans="1:13" x14ac:dyDescent="0.25">
      <c r="A1" s="130" t="s">
        <v>57</v>
      </c>
      <c r="B1" s="130" t="s">
        <v>77</v>
      </c>
      <c r="C1" s="131"/>
      <c r="D1" s="131"/>
      <c r="E1" s="131"/>
      <c r="F1" s="131"/>
      <c r="G1" s="131"/>
      <c r="H1" s="131"/>
      <c r="I1" s="131"/>
      <c r="J1" s="131"/>
      <c r="K1" s="131"/>
      <c r="L1" s="131"/>
      <c r="M1" s="131"/>
    </row>
    <row r="2" spans="1:13" ht="22.5" customHeight="1" x14ac:dyDescent="0.25">
      <c r="A2" s="132" t="s">
        <v>58</v>
      </c>
      <c r="B2" s="133" t="s">
        <v>78</v>
      </c>
      <c r="C2" s="131" t="s">
        <v>81</v>
      </c>
      <c r="D2" s="131"/>
      <c r="E2" s="131"/>
      <c r="F2" s="131"/>
      <c r="G2" s="131"/>
      <c r="H2" s="229" t="s">
        <v>66</v>
      </c>
      <c r="I2" s="229"/>
      <c r="J2" s="229"/>
      <c r="K2" s="229" t="s">
        <v>67</v>
      </c>
      <c r="L2" s="229"/>
      <c r="M2" s="229"/>
    </row>
    <row r="3" spans="1:13" ht="30.75" customHeight="1" x14ac:dyDescent="0.25">
      <c r="A3" s="141" t="s">
        <v>80</v>
      </c>
      <c r="B3" s="142" t="s">
        <v>79</v>
      </c>
      <c r="C3" s="134" t="s">
        <v>34</v>
      </c>
      <c r="D3" s="143">
        <v>2005</v>
      </c>
      <c r="E3" s="143">
        <v>2010</v>
      </c>
      <c r="F3" s="143">
        <v>2019</v>
      </c>
      <c r="G3" s="131"/>
      <c r="H3" s="143">
        <v>2005</v>
      </c>
      <c r="I3" s="143">
        <v>2010</v>
      </c>
      <c r="J3" s="143">
        <v>2019</v>
      </c>
      <c r="K3" s="143">
        <v>2005</v>
      </c>
      <c r="L3" s="143">
        <v>2010</v>
      </c>
      <c r="M3" s="143">
        <v>2019</v>
      </c>
    </row>
    <row r="4" spans="1:13" ht="16.5" customHeight="1" x14ac:dyDescent="0.25">
      <c r="A4" s="131" t="s">
        <v>57</v>
      </c>
      <c r="B4" s="144" t="s">
        <v>82</v>
      </c>
      <c r="C4" s="145" t="s">
        <v>41</v>
      </c>
      <c r="D4" s="135">
        <v>27735</v>
      </c>
      <c r="E4" s="136">
        <v>287601</v>
      </c>
      <c r="F4" s="136">
        <f>[3]Calculation!$D$19</f>
        <v>210356</v>
      </c>
      <c r="G4" s="131"/>
      <c r="H4" s="134"/>
      <c r="I4" s="134"/>
      <c r="J4" s="134"/>
      <c r="K4" s="134"/>
      <c r="L4" s="134"/>
      <c r="M4" s="134"/>
    </row>
    <row r="5" spans="1:13" x14ac:dyDescent="0.25">
      <c r="A5" s="131" t="s">
        <v>89</v>
      </c>
      <c r="B5" s="146" t="s">
        <v>69</v>
      </c>
      <c r="C5" s="137" t="s">
        <v>70</v>
      </c>
      <c r="D5" s="138">
        <f>$D$4*B11/1000000000</f>
        <v>4.4376000000000002E-4</v>
      </c>
      <c r="E5" s="138">
        <f>$E$4*B11/1000000000</f>
        <v>4.6016160000000002E-3</v>
      </c>
      <c r="F5" s="138">
        <f>$F$4*B11/1000000000</f>
        <v>3.3656960000000001E-3</v>
      </c>
      <c r="G5" s="131"/>
      <c r="H5" s="138">
        <f>'[3]2005'!$F$141</f>
        <v>8.3618227642180987</v>
      </c>
      <c r="I5" s="138">
        <f>'[3]2010'!$F$141</f>
        <v>9.7407388896575391</v>
      </c>
      <c r="J5" s="138">
        <f>'[3]2019'!$F$141</f>
        <v>8.5504128585394081</v>
      </c>
      <c r="K5" s="230">
        <f>D5/(H5+D5)</f>
        <v>5.3066952448217161E-5</v>
      </c>
      <c r="L5" s="230">
        <f>E5/(I5+E5)</f>
        <v>4.7218627171914494E-4</v>
      </c>
      <c r="M5" s="230">
        <f>F5/(J5+F5)</f>
        <v>3.9347476422730838E-4</v>
      </c>
    </row>
    <row r="6" spans="1:13" x14ac:dyDescent="0.25">
      <c r="A6" s="131"/>
      <c r="B6" s="164" t="s">
        <v>83</v>
      </c>
      <c r="C6" s="137" t="s">
        <v>70</v>
      </c>
      <c r="D6" s="138">
        <f t="shared" ref="D6:D9" si="0">$D$4*B12/1000000000</f>
        <v>0.38829000000000002</v>
      </c>
      <c r="E6" s="138">
        <f t="shared" ref="E6:E8" si="1">$E$4*B12/1000000000</f>
        <v>4.0264139999999999</v>
      </c>
      <c r="F6" s="138">
        <f t="shared" ref="F6:F9" si="2">$F$4*B12/1000000000</f>
        <v>2.9449839999999998</v>
      </c>
      <c r="G6" s="131"/>
      <c r="H6" s="138">
        <f>'[3]2005'!$K$141</f>
        <v>5.8706505642994919</v>
      </c>
      <c r="I6" s="138">
        <f>'[3]2010'!$K$141</f>
        <v>6.5658893304886679</v>
      </c>
      <c r="J6" s="138">
        <f>'[3]2019'!$K$141</f>
        <v>5.4858950833426663</v>
      </c>
      <c r="K6" s="230">
        <f t="shared" ref="K6:L9" si="3">D6/(H6+D6)</f>
        <v>6.2037655735984437E-2</v>
      </c>
      <c r="L6" s="230">
        <f t="shared" si="3"/>
        <v>0.38012638746951782</v>
      </c>
      <c r="M6" s="230">
        <f t="shared" ref="M6:M8" si="4">F6/(J6+F6)</f>
        <v>0.34930924413547337</v>
      </c>
    </row>
    <row r="7" spans="1:13" x14ac:dyDescent="0.25">
      <c r="A7" s="131"/>
      <c r="B7" s="165" t="s">
        <v>84</v>
      </c>
      <c r="C7" s="137" t="s">
        <v>70</v>
      </c>
      <c r="D7" s="138">
        <f t="shared" si="0"/>
        <v>8.3205000000000001E-2</v>
      </c>
      <c r="E7" s="138">
        <f t="shared" si="1"/>
        <v>0.86280299999999999</v>
      </c>
      <c r="F7" s="138">
        <f t="shared" si="2"/>
        <v>0.63106799999999996</v>
      </c>
      <c r="G7" s="131"/>
      <c r="H7" s="138">
        <f>'[3]2005'!$J$141</f>
        <v>5.3018235462088432</v>
      </c>
      <c r="I7" s="138">
        <f>'[3]2010'!$J$141</f>
        <v>5.9374739853192873</v>
      </c>
      <c r="J7" s="138">
        <f>'[3]2019'!$J$141</f>
        <v>4.8920499876378631</v>
      </c>
      <c r="K7" s="230">
        <f t="shared" si="3"/>
        <v>1.5451171574304432E-2</v>
      </c>
      <c r="L7" s="230">
        <f t="shared" si="3"/>
        <v>0.12687762599415492</v>
      </c>
      <c r="M7" s="230">
        <f t="shared" si="4"/>
        <v>0.11425937331277188</v>
      </c>
    </row>
    <row r="8" spans="1:13" x14ac:dyDescent="0.25">
      <c r="A8" s="131"/>
      <c r="B8" s="128" t="s">
        <v>85</v>
      </c>
      <c r="C8" s="137" t="s">
        <v>70</v>
      </c>
      <c r="D8" s="138">
        <f t="shared" si="0"/>
        <v>1.1094E-2</v>
      </c>
      <c r="E8" s="138">
        <f t="shared" si="1"/>
        <v>0.1150404</v>
      </c>
      <c r="F8" s="138">
        <f t="shared" si="2"/>
        <v>8.4142400000000006E-2</v>
      </c>
      <c r="G8" s="131"/>
      <c r="H8" s="138">
        <f>'[3]2005'!$I$141</f>
        <v>5.0154466770184092</v>
      </c>
      <c r="I8" s="138">
        <f>'[3]2010'!$I$141</f>
        <v>5.602069339930182</v>
      </c>
      <c r="J8" s="138">
        <f>'[3]2019'!$I$141</f>
        <v>4.7360913043960968</v>
      </c>
      <c r="K8" s="230">
        <f t="shared" si="3"/>
        <v>2.2070844966444441E-3</v>
      </c>
      <c r="L8" s="230">
        <f t="shared" si="3"/>
        <v>2.0122125555246888E-2</v>
      </c>
      <c r="M8" s="230">
        <f t="shared" si="4"/>
        <v>1.7456083078142327E-2</v>
      </c>
    </row>
    <row r="9" spans="1:13" x14ac:dyDescent="0.25">
      <c r="A9" s="131"/>
      <c r="B9" s="129" t="s">
        <v>86</v>
      </c>
      <c r="C9" s="137" t="s">
        <v>70</v>
      </c>
      <c r="D9" s="138">
        <f t="shared" si="0"/>
        <v>6.3235799999999997E-4</v>
      </c>
      <c r="E9" s="138">
        <f>$E$4*B15/1000000000</f>
        <v>6.5573027999999995E-3</v>
      </c>
      <c r="F9" s="138">
        <f t="shared" si="2"/>
        <v>4.7961167999999998E-3</v>
      </c>
      <c r="G9" s="131"/>
      <c r="H9" s="138">
        <f>'[3]2005'!$L$141</f>
        <v>5.0403904181987202E-2</v>
      </c>
      <c r="I9" s="138">
        <f>'[3]2010'!$L$141</f>
        <v>6.944995066871841E-2</v>
      </c>
      <c r="J9" s="138">
        <f>'[3]2019'!$L$141</f>
        <v>0.40844643142021647</v>
      </c>
      <c r="K9" s="230">
        <f t="shared" si="3"/>
        <v>1.2390366632750491E-2</v>
      </c>
      <c r="L9" s="230">
        <f>E9/(I9+E9)</f>
        <v>8.6272066161405592E-2</v>
      </c>
      <c r="M9" s="230">
        <f>F9/(J9+F9)</f>
        <v>1.1606057557858623E-2</v>
      </c>
    </row>
    <row r="10" spans="1:13" x14ac:dyDescent="0.25">
      <c r="A10" s="147" t="s">
        <v>88</v>
      </c>
      <c r="B10" s="131"/>
      <c r="C10" s="131"/>
      <c r="D10" s="130"/>
      <c r="E10" s="130"/>
      <c r="F10" s="130"/>
      <c r="G10" s="131"/>
      <c r="H10" s="131"/>
      <c r="I10" s="131"/>
      <c r="J10" s="131"/>
      <c r="K10" s="131"/>
      <c r="L10" s="131"/>
      <c r="M10" s="131"/>
    </row>
    <row r="11" spans="1:13" x14ac:dyDescent="0.25">
      <c r="A11" s="146" t="s">
        <v>69</v>
      </c>
      <c r="B11" s="148">
        <v>16</v>
      </c>
      <c r="C11" s="145" t="s">
        <v>87</v>
      </c>
      <c r="D11" s="140"/>
      <c r="E11" s="140"/>
      <c r="F11" s="140"/>
      <c r="G11" s="131"/>
      <c r="H11" s="131"/>
      <c r="I11" s="131"/>
      <c r="J11" s="131"/>
      <c r="K11" s="131"/>
      <c r="L11" s="131"/>
      <c r="M11" s="131"/>
    </row>
    <row r="12" spans="1:13" x14ac:dyDescent="0.25">
      <c r="A12" s="146" t="s">
        <v>83</v>
      </c>
      <c r="B12" s="148">
        <v>14000</v>
      </c>
      <c r="C12" s="145" t="s">
        <v>87</v>
      </c>
      <c r="D12" s="140"/>
      <c r="E12" s="140"/>
      <c r="F12" s="140"/>
      <c r="G12" s="131"/>
      <c r="H12" s="131"/>
      <c r="I12" s="131"/>
      <c r="J12" s="131"/>
      <c r="K12" s="131"/>
      <c r="L12" s="131"/>
      <c r="M12" s="131"/>
    </row>
    <row r="13" spans="1:13" x14ac:dyDescent="0.25">
      <c r="A13" s="149" t="s">
        <v>84</v>
      </c>
      <c r="B13" s="150">
        <v>3000</v>
      </c>
      <c r="C13" s="145" t="s">
        <v>87</v>
      </c>
      <c r="D13" s="140"/>
      <c r="E13" s="140"/>
      <c r="F13" s="140"/>
      <c r="G13" s="131"/>
      <c r="H13" s="131"/>
      <c r="I13" s="131"/>
      <c r="J13" s="131"/>
      <c r="K13" s="131"/>
      <c r="L13" s="131"/>
      <c r="M13" s="131"/>
    </row>
    <row r="14" spans="1:13" ht="12.75" customHeight="1" x14ac:dyDescent="0.25">
      <c r="A14" s="128" t="s">
        <v>85</v>
      </c>
      <c r="B14" s="137">
        <v>400</v>
      </c>
      <c r="C14" s="145" t="s">
        <v>87</v>
      </c>
      <c r="D14" s="140"/>
      <c r="E14" s="140"/>
      <c r="F14" s="140"/>
      <c r="G14" s="131"/>
      <c r="H14" s="131"/>
      <c r="I14" s="131"/>
      <c r="J14" s="131"/>
      <c r="K14" s="131"/>
      <c r="L14" s="131"/>
      <c r="M14" s="131"/>
    </row>
    <row r="15" spans="1:13" x14ac:dyDescent="0.25">
      <c r="A15" s="129" t="s">
        <v>86</v>
      </c>
      <c r="B15" s="137">
        <f>B14*5.7%</f>
        <v>22.8</v>
      </c>
      <c r="C15" s="145" t="s">
        <v>87</v>
      </c>
      <c r="D15" s="140"/>
      <c r="E15" s="140"/>
      <c r="F15" s="140"/>
      <c r="G15" s="131"/>
      <c r="H15" s="131"/>
      <c r="I15" s="131"/>
      <c r="J15" s="131"/>
      <c r="K15" s="131"/>
      <c r="L15" s="131"/>
      <c r="M15" s="131"/>
    </row>
    <row r="16" spans="1:13" x14ac:dyDescent="0.25">
      <c r="A16" s="127"/>
      <c r="B16" s="127"/>
      <c r="C16" s="127"/>
      <c r="D16" s="127"/>
      <c r="E16" s="127"/>
      <c r="F16" s="127"/>
    </row>
    <row r="17" spans="1:6" x14ac:dyDescent="0.25">
      <c r="A17" s="127"/>
      <c r="B17" s="127"/>
      <c r="C17" s="127"/>
      <c r="D17" s="127"/>
      <c r="E17" s="127"/>
      <c r="F17" s="127"/>
    </row>
    <row r="33" spans="8:9" x14ac:dyDescent="0.25">
      <c r="H33" s="61"/>
      <c r="I33" s="61"/>
    </row>
  </sheetData>
  <mergeCells count="2">
    <mergeCell ref="H2:J2"/>
    <mergeCell ref="K2:M2"/>
  </mergeCells>
  <phoneticPr fontId="30" type="noConversion"/>
  <pageMargins left="0.7" right="0.7" top="0.78740157499999996" bottom="0.78740157499999996"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8E6F04-0AC5-4F0B-9B8A-5C4E9C402CFB}">
  <sheetPr>
    <tabColor rgb="FFFF0000"/>
  </sheetPr>
  <dimension ref="A1:M44"/>
  <sheetViews>
    <sheetView topLeftCell="A13" workbookViewId="0">
      <selection activeCell="D30" sqref="D30"/>
    </sheetView>
  </sheetViews>
  <sheetFormatPr defaultColWidth="11.5703125" defaultRowHeight="15" x14ac:dyDescent="0.25"/>
  <cols>
    <col min="1" max="1" width="12.7109375" style="19" customWidth="1"/>
    <col min="2" max="2" width="29.140625" customWidth="1"/>
    <col min="3" max="3" width="15.7109375" style="2" customWidth="1"/>
    <col min="4" max="7" width="15.7109375" customWidth="1"/>
  </cols>
  <sheetData>
    <row r="1" spans="2:13" ht="21" x14ac:dyDescent="0.25">
      <c r="B1" s="1" t="s">
        <v>21</v>
      </c>
      <c r="C1" s="36"/>
      <c r="D1" s="37"/>
      <c r="E1" s="37"/>
      <c r="F1" s="37"/>
      <c r="G1" s="37"/>
      <c r="H1" s="37"/>
      <c r="I1" s="37"/>
    </row>
    <row r="2" spans="2:13" x14ac:dyDescent="0.25">
      <c r="C2" s="7"/>
    </row>
    <row r="3" spans="2:13" ht="15.75" thickBot="1" x14ac:dyDescent="0.3">
      <c r="C3" s="7"/>
    </row>
    <row r="4" spans="2:13" ht="24.75" customHeight="1" x14ac:dyDescent="0.25">
      <c r="B4" s="43" t="s">
        <v>12</v>
      </c>
      <c r="C4" s="38" t="s">
        <v>72</v>
      </c>
      <c r="D4" s="22"/>
      <c r="E4" s="22"/>
      <c r="F4" s="22"/>
      <c r="G4" s="23"/>
    </row>
    <row r="5" spans="2:13" x14ac:dyDescent="0.25">
      <c r="B5" s="44" t="s">
        <v>13</v>
      </c>
      <c r="C5" s="39" t="s">
        <v>95</v>
      </c>
      <c r="D5" s="24" t="s">
        <v>96</v>
      </c>
      <c r="E5" s="24"/>
      <c r="F5" s="24"/>
      <c r="G5" s="25"/>
    </row>
    <row r="6" spans="2:13" x14ac:dyDescent="0.25">
      <c r="B6" s="44" t="s">
        <v>1</v>
      </c>
      <c r="C6" s="39" t="s">
        <v>69</v>
      </c>
      <c r="D6" s="24"/>
      <c r="E6" s="24"/>
      <c r="F6" s="24"/>
      <c r="G6" s="25"/>
    </row>
    <row r="7" spans="2:13" x14ac:dyDescent="0.25">
      <c r="B7" s="44" t="s">
        <v>19</v>
      </c>
      <c r="C7" s="40" t="s">
        <v>54</v>
      </c>
      <c r="D7" s="24"/>
      <c r="E7" s="24"/>
      <c r="F7" s="24"/>
      <c r="G7" s="25"/>
    </row>
    <row r="8" spans="2:13" ht="24.75" customHeight="1" x14ac:dyDescent="0.25">
      <c r="B8" s="44" t="s">
        <v>20</v>
      </c>
      <c r="C8" s="41">
        <v>44333</v>
      </c>
      <c r="D8" s="35"/>
      <c r="E8" s="7"/>
      <c r="F8" s="24"/>
      <c r="G8" s="25"/>
      <c r="H8" s="7"/>
      <c r="I8" s="7"/>
      <c r="J8" s="7"/>
      <c r="K8" s="7"/>
      <c r="L8" s="7"/>
      <c r="M8" s="7"/>
    </row>
    <row r="9" spans="2:13" ht="24.75" customHeight="1" x14ac:dyDescent="0.25">
      <c r="B9" s="44" t="s">
        <v>2</v>
      </c>
      <c r="C9" s="42" t="s">
        <v>73</v>
      </c>
      <c r="D9" s="24"/>
      <c r="E9" s="24"/>
      <c r="F9" s="24"/>
      <c r="G9" s="25"/>
      <c r="H9" s="7"/>
      <c r="I9" s="7"/>
      <c r="J9" s="7"/>
      <c r="K9" s="7"/>
      <c r="L9" s="7"/>
      <c r="M9" s="7"/>
    </row>
    <row r="10" spans="2:13" ht="83.25" customHeight="1" x14ac:dyDescent="0.25">
      <c r="B10" s="44" t="s">
        <v>3</v>
      </c>
      <c r="C10" s="213" t="s">
        <v>108</v>
      </c>
      <c r="D10" s="214"/>
      <c r="E10" s="214"/>
      <c r="F10" s="214"/>
      <c r="G10" s="215"/>
      <c r="H10" s="116"/>
      <c r="I10" s="116"/>
      <c r="J10" s="116"/>
      <c r="K10" s="116"/>
      <c r="L10" s="116"/>
      <c r="M10" s="7"/>
    </row>
    <row r="11" spans="2:13" ht="35.25" customHeight="1" x14ac:dyDescent="0.25">
      <c r="B11" s="44" t="s">
        <v>4</v>
      </c>
      <c r="C11" s="213" t="s">
        <v>101</v>
      </c>
      <c r="D11" s="214"/>
      <c r="E11" s="214"/>
      <c r="F11" s="214"/>
      <c r="G11" s="215"/>
      <c r="H11" s="7"/>
      <c r="I11" s="7"/>
      <c r="J11" s="7"/>
      <c r="K11" s="7"/>
      <c r="L11" s="7"/>
      <c r="M11" s="7"/>
    </row>
    <row r="12" spans="2:13" ht="44.25" customHeight="1" thickBot="1" x14ac:dyDescent="0.3">
      <c r="B12" s="45" t="s">
        <v>5</v>
      </c>
      <c r="C12" s="216" t="s">
        <v>102</v>
      </c>
      <c r="D12" s="217"/>
      <c r="E12" s="217"/>
      <c r="F12" s="217"/>
      <c r="G12" s="218"/>
    </row>
    <row r="13" spans="2:13" ht="15.75" customHeight="1" thickBot="1" x14ac:dyDescent="0.3">
      <c r="B13" s="7"/>
      <c r="C13" s="7"/>
    </row>
    <row r="14" spans="2:13" ht="15.75" customHeight="1" thickBot="1" x14ac:dyDescent="0.3">
      <c r="B14" s="27"/>
      <c r="C14" s="219" t="s">
        <v>63</v>
      </c>
      <c r="D14" s="219"/>
      <c r="E14" s="219"/>
      <c r="F14" s="219"/>
      <c r="G14" s="220"/>
    </row>
    <row r="15" spans="2:13" ht="15.75" thickBot="1" x14ac:dyDescent="0.3">
      <c r="B15" s="11" t="s">
        <v>6</v>
      </c>
      <c r="C15" s="12" t="s">
        <v>69</v>
      </c>
      <c r="D15" s="13"/>
      <c r="E15" s="13"/>
      <c r="F15" s="13"/>
      <c r="G15" s="14"/>
    </row>
    <row r="16" spans="2:13" ht="15.75" thickBot="1" x14ac:dyDescent="0.3">
      <c r="B16" s="105" t="s">
        <v>34</v>
      </c>
      <c r="C16" s="106" t="s">
        <v>70</v>
      </c>
      <c r="D16" s="106"/>
      <c r="E16" s="107"/>
      <c r="F16" s="108"/>
      <c r="G16" s="109"/>
    </row>
    <row r="17" spans="1:7" ht="15.75" thickBot="1" x14ac:dyDescent="0.3">
      <c r="B17" s="28">
        <v>2019</v>
      </c>
      <c r="C17" s="60" t="s">
        <v>103</v>
      </c>
      <c r="D17" s="60"/>
      <c r="E17" s="52"/>
      <c r="F17" s="56"/>
      <c r="G17" s="55"/>
    </row>
    <row r="18" spans="1:7" ht="15.75" thickBot="1" x14ac:dyDescent="0.3">
      <c r="A18" s="26"/>
      <c r="B18" s="28">
        <v>2010</v>
      </c>
      <c r="C18" s="60" t="s">
        <v>103</v>
      </c>
      <c r="D18" s="59"/>
      <c r="E18" s="52"/>
      <c r="F18" s="56"/>
      <c r="G18" s="55"/>
    </row>
    <row r="19" spans="1:7" ht="15.75" thickBot="1" x14ac:dyDescent="0.3">
      <c r="A19" s="26"/>
      <c r="B19" s="28">
        <v>2005</v>
      </c>
      <c r="C19" s="60" t="s">
        <v>103</v>
      </c>
      <c r="D19" s="58"/>
      <c r="E19" s="52"/>
      <c r="F19" s="56"/>
      <c r="G19" s="55"/>
    </row>
    <row r="20" spans="1:7" ht="15.75" thickBot="1" x14ac:dyDescent="0.3">
      <c r="A20" s="20"/>
      <c r="B20" s="29"/>
      <c r="C20" s="49"/>
      <c r="D20" s="49"/>
      <c r="E20" s="53"/>
      <c r="F20" s="53"/>
      <c r="G20" s="31"/>
    </row>
    <row r="21" spans="1:7" ht="15.75" thickBot="1" x14ac:dyDescent="0.3">
      <c r="B21" s="50" t="s">
        <v>15</v>
      </c>
      <c r="C21" s="51"/>
      <c r="D21" s="5" t="s">
        <v>7</v>
      </c>
      <c r="E21" s="49"/>
      <c r="F21" s="49"/>
      <c r="G21" s="32"/>
    </row>
    <row r="22" spans="1:7" ht="15.75" customHeight="1" thickBot="1" x14ac:dyDescent="0.3">
      <c r="A22" s="20"/>
      <c r="B22" s="29"/>
      <c r="C22" s="49"/>
      <c r="D22" s="49"/>
      <c r="E22" s="48"/>
      <c r="F22" s="48"/>
      <c r="G22" s="33"/>
    </row>
    <row r="23" spans="1:7" ht="15.75" customHeight="1" thickBot="1" x14ac:dyDescent="0.3">
      <c r="A23" s="21"/>
      <c r="B23" s="30"/>
      <c r="C23" s="210" t="s">
        <v>9</v>
      </c>
      <c r="D23" s="211"/>
      <c r="E23" s="211"/>
      <c r="F23" s="211"/>
      <c r="G23" s="212"/>
    </row>
    <row r="24" spans="1:7" ht="15.75" thickBot="1" x14ac:dyDescent="0.3">
      <c r="A24" s="21"/>
      <c r="B24" s="11" t="s">
        <v>6</v>
      </c>
      <c r="C24" s="12" t="s">
        <v>69</v>
      </c>
      <c r="D24" s="13"/>
      <c r="E24" s="13"/>
      <c r="F24" s="13"/>
      <c r="G24" s="14"/>
    </row>
    <row r="25" spans="1:7" ht="15.75" thickBot="1" x14ac:dyDescent="0.3">
      <c r="A25" s="21"/>
      <c r="B25" s="188" t="s">
        <v>34</v>
      </c>
      <c r="C25" s="189" t="s">
        <v>70</v>
      </c>
      <c r="D25" s="107"/>
      <c r="E25" s="107"/>
      <c r="F25" s="108"/>
      <c r="G25" s="109"/>
    </row>
    <row r="26" spans="1:7" ht="15.75" thickBot="1" x14ac:dyDescent="0.3">
      <c r="A26" s="26"/>
      <c r="B26" s="28">
        <v>2019</v>
      </c>
      <c r="C26" s="17"/>
      <c r="D26" s="17"/>
      <c r="E26" s="54"/>
      <c r="F26" s="57"/>
      <c r="G26" s="57"/>
    </row>
    <row r="27" spans="1:7" ht="15.75" thickBot="1" x14ac:dyDescent="0.3">
      <c r="A27" s="26"/>
      <c r="B27" s="28">
        <v>2010</v>
      </c>
      <c r="C27" s="17"/>
      <c r="D27" s="54"/>
      <c r="E27" s="54"/>
      <c r="F27" s="57"/>
      <c r="G27" s="57"/>
    </row>
    <row r="28" spans="1:7" ht="15.75" thickBot="1" x14ac:dyDescent="0.3">
      <c r="A28" s="26"/>
      <c r="B28" s="28">
        <v>2005</v>
      </c>
      <c r="C28" s="17"/>
      <c r="D28" s="54"/>
      <c r="E28" s="54"/>
      <c r="F28" s="57"/>
      <c r="G28" s="57"/>
    </row>
    <row r="29" spans="1:7" ht="15.75" thickBot="1" x14ac:dyDescent="0.3">
      <c r="A29" s="20"/>
      <c r="B29" s="29"/>
      <c r="C29" s="49"/>
      <c r="D29" s="9"/>
      <c r="E29" s="3"/>
      <c r="F29" s="18"/>
      <c r="G29" s="31"/>
    </row>
    <row r="30" spans="1:7" ht="15.75" thickBot="1" x14ac:dyDescent="0.3">
      <c r="B30" s="50" t="s">
        <v>14</v>
      </c>
      <c r="C30" s="51"/>
      <c r="D30" s="5"/>
      <c r="E30" s="15"/>
      <c r="F30" s="4"/>
      <c r="G30" s="32"/>
    </row>
    <row r="31" spans="1:7" ht="15.75" customHeight="1" thickBot="1" x14ac:dyDescent="0.3">
      <c r="A31" s="20"/>
      <c r="B31" s="29"/>
      <c r="C31" s="49"/>
      <c r="D31" s="9"/>
      <c r="E31" s="16"/>
      <c r="F31" s="6"/>
      <c r="G31" s="33"/>
    </row>
    <row r="32" spans="1:7" ht="15.75" customHeight="1" thickBot="1" x14ac:dyDescent="0.3">
      <c r="A32" s="21"/>
      <c r="B32" s="30"/>
      <c r="C32" s="210" t="s">
        <v>17</v>
      </c>
      <c r="D32" s="211"/>
      <c r="E32" s="211"/>
      <c r="F32" s="211"/>
      <c r="G32" s="212"/>
    </row>
    <row r="33" spans="1:7" ht="15.75" thickBot="1" x14ac:dyDescent="0.3">
      <c r="A33" s="21"/>
      <c r="B33" s="11" t="s">
        <v>6</v>
      </c>
      <c r="C33" s="12" t="s">
        <v>69</v>
      </c>
      <c r="D33" s="13"/>
      <c r="E33" s="13"/>
      <c r="F33" s="13"/>
      <c r="G33" s="14"/>
    </row>
    <row r="34" spans="1:7" ht="15.75" thickBot="1" x14ac:dyDescent="0.3">
      <c r="A34" s="21"/>
      <c r="B34" s="105" t="s">
        <v>34</v>
      </c>
      <c r="C34" s="189" t="s">
        <v>70</v>
      </c>
      <c r="D34" s="107"/>
      <c r="E34" s="107"/>
      <c r="F34" s="108"/>
      <c r="G34" s="109"/>
    </row>
    <row r="35" spans="1:7" ht="15.75" thickBot="1" x14ac:dyDescent="0.3">
      <c r="A35" s="26"/>
      <c r="B35" s="28">
        <v>2019</v>
      </c>
      <c r="C35" s="125">
        <f>'calc. det. 2D3f NMVOC'!$F$5</f>
        <v>0.1866411</v>
      </c>
      <c r="D35" s="126"/>
      <c r="E35" s="46"/>
      <c r="F35" s="57"/>
      <c r="G35" s="57"/>
    </row>
    <row r="36" spans="1:7" ht="15.75" thickBot="1" x14ac:dyDescent="0.3">
      <c r="A36" s="26"/>
      <c r="B36" s="28">
        <v>2010</v>
      </c>
      <c r="C36" s="125">
        <f>'calc. det. 2D3f NMVOC'!$E$5</f>
        <v>0.1858284</v>
      </c>
      <c r="D36" s="126"/>
      <c r="E36" s="46"/>
      <c r="F36" s="57"/>
      <c r="G36" s="57"/>
    </row>
    <row r="37" spans="1:7" ht="15.75" thickBot="1" x14ac:dyDescent="0.3">
      <c r="A37" s="26"/>
      <c r="B37" s="28">
        <v>2005</v>
      </c>
      <c r="C37" s="125">
        <f>'calc. det. 2D3f NMVOC'!$D$5</f>
        <v>0.18427829999999998</v>
      </c>
      <c r="D37" s="126"/>
      <c r="E37" s="46"/>
      <c r="F37" s="57"/>
      <c r="G37" s="57"/>
    </row>
    <row r="38" spans="1:7" ht="15.75" thickBot="1" x14ac:dyDescent="0.3">
      <c r="A38" s="20"/>
      <c r="B38" s="29"/>
      <c r="C38" s="49"/>
      <c r="D38" s="9"/>
      <c r="E38" s="53"/>
      <c r="F38" s="53"/>
      <c r="G38" s="31"/>
    </row>
    <row r="39" spans="1:7" ht="15.75" thickBot="1" x14ac:dyDescent="0.3">
      <c r="B39" s="50" t="s">
        <v>16</v>
      </c>
      <c r="C39" s="51"/>
      <c r="D39" s="10"/>
      <c r="E39" s="49"/>
      <c r="F39" s="49"/>
      <c r="G39" s="32"/>
    </row>
    <row r="40" spans="1:7" ht="15.75" thickBot="1" x14ac:dyDescent="0.3">
      <c r="A40" s="20"/>
      <c r="B40" s="34"/>
      <c r="C40" s="48"/>
      <c r="D40" s="9"/>
      <c r="E40" s="48"/>
      <c r="F40" s="48"/>
      <c r="G40" s="33"/>
    </row>
    <row r="41" spans="1:7" x14ac:dyDescent="0.25">
      <c r="B41" s="7"/>
      <c r="C41" s="7"/>
      <c r="D41" s="7"/>
      <c r="E41" s="7"/>
      <c r="F41" s="7"/>
    </row>
    <row r="42" spans="1:7" x14ac:dyDescent="0.25">
      <c r="B42" s="7"/>
      <c r="C42" s="7"/>
      <c r="D42" s="7"/>
      <c r="E42" s="7"/>
      <c r="F42" s="7"/>
    </row>
    <row r="43" spans="1:7" x14ac:dyDescent="0.25">
      <c r="B43" s="7"/>
      <c r="C43" s="7"/>
      <c r="D43" s="7"/>
      <c r="E43" s="7"/>
      <c r="F43" s="7"/>
    </row>
    <row r="44" spans="1:7" x14ac:dyDescent="0.25">
      <c r="B44" s="7"/>
      <c r="C44" s="7"/>
      <c r="D44" s="7"/>
      <c r="E44" s="7"/>
      <c r="F44" s="7"/>
    </row>
  </sheetData>
  <mergeCells count="6">
    <mergeCell ref="C32:G32"/>
    <mergeCell ref="C10:G10"/>
    <mergeCell ref="C11:G11"/>
    <mergeCell ref="C12:G12"/>
    <mergeCell ref="C14:G14"/>
    <mergeCell ref="C23:G23"/>
  </mergeCells>
  <pageMargins left="0.7" right="0.7" top="0.78740157499999996" bottom="0.78740157499999996" header="0.3" footer="0.3"/>
  <pageSetup paperSize="9" orientation="portrait"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1639CD-6217-4C34-8A6C-4847E95E01BC}">
  <dimension ref="A1:N33"/>
  <sheetViews>
    <sheetView workbookViewId="0"/>
  </sheetViews>
  <sheetFormatPr defaultColWidth="9.140625" defaultRowHeight="14.25" x14ac:dyDescent="0.2"/>
  <cols>
    <col min="1" max="1" width="14.140625" style="131" customWidth="1"/>
    <col min="2" max="2" width="20.7109375" style="131" customWidth="1"/>
    <col min="3" max="3" width="14.140625" style="131" customWidth="1"/>
    <col min="4" max="4" width="11.7109375" style="131" customWidth="1"/>
    <col min="5" max="5" width="12.42578125" style="131" customWidth="1"/>
    <col min="6" max="6" width="13.140625" style="131" customWidth="1"/>
    <col min="7" max="7" width="9.5703125" style="131" bestFit="1" customWidth="1"/>
    <col min="8" max="8" width="9.7109375" style="131" customWidth="1"/>
    <col min="9" max="9" width="8.7109375" style="131" customWidth="1"/>
    <col min="10" max="10" width="9.140625" style="131"/>
    <col min="11" max="11" width="9.7109375" style="131" customWidth="1"/>
    <col min="12" max="16384" width="9.140625" style="131"/>
  </cols>
  <sheetData>
    <row r="1" spans="1:14" x14ac:dyDescent="0.2">
      <c r="A1" s="130" t="s">
        <v>57</v>
      </c>
      <c r="B1" s="130" t="s">
        <v>75</v>
      </c>
    </row>
    <row r="2" spans="1:14" ht="22.5" customHeight="1" x14ac:dyDescent="0.25">
      <c r="A2" s="132" t="s">
        <v>58</v>
      </c>
      <c r="B2" s="169" t="s">
        <v>64</v>
      </c>
      <c r="H2" s="229" t="s">
        <v>99</v>
      </c>
      <c r="I2" s="229"/>
      <c r="J2" s="229"/>
      <c r="K2" s="229" t="s">
        <v>67</v>
      </c>
      <c r="L2" s="229"/>
      <c r="M2" s="229"/>
    </row>
    <row r="3" spans="1:14" ht="30.75" customHeight="1" x14ac:dyDescent="0.2">
      <c r="B3" s="170"/>
      <c r="C3" s="134"/>
      <c r="D3" s="171">
        <v>2005</v>
      </c>
      <c r="E3" s="171">
        <v>2010</v>
      </c>
      <c r="F3" s="171">
        <v>2019</v>
      </c>
      <c r="H3" s="171">
        <v>2005</v>
      </c>
      <c r="I3" s="171">
        <v>2010</v>
      </c>
      <c r="J3" s="171">
        <v>2019</v>
      </c>
      <c r="K3" s="171">
        <v>2005</v>
      </c>
      <c r="L3" s="171">
        <v>2010</v>
      </c>
      <c r="M3" s="171">
        <v>2019</v>
      </c>
    </row>
    <row r="4" spans="1:14" ht="24" customHeight="1" x14ac:dyDescent="0.2">
      <c r="A4" s="141" t="s">
        <v>95</v>
      </c>
      <c r="B4" s="142" t="s">
        <v>96</v>
      </c>
      <c r="C4" s="184" t="s">
        <v>45</v>
      </c>
      <c r="D4" s="135">
        <f>[2]Data!$AX$165</f>
        <v>614261</v>
      </c>
      <c r="E4" s="136">
        <f>[2]Data!$BC$165</f>
        <v>619428</v>
      </c>
      <c r="F4" s="136">
        <f>[2]Data!$BL$165</f>
        <v>622137</v>
      </c>
      <c r="H4" s="134"/>
      <c r="I4" s="134"/>
      <c r="J4" s="134"/>
      <c r="K4" s="134"/>
      <c r="L4" s="134"/>
      <c r="M4" s="134"/>
    </row>
    <row r="5" spans="1:14" x14ac:dyDescent="0.2">
      <c r="B5" s="146" t="s">
        <v>69</v>
      </c>
      <c r="C5" s="184" t="s">
        <v>70</v>
      </c>
      <c r="D5" s="172">
        <f>D4*$D$7/1000000</f>
        <v>0.18427829999999998</v>
      </c>
      <c r="E5" s="172">
        <f t="shared" ref="E5:F5" si="0">E4*$D$7/1000000</f>
        <v>0.1858284</v>
      </c>
      <c r="F5" s="172">
        <f t="shared" si="0"/>
        <v>0.1866411</v>
      </c>
      <c r="H5" s="138">
        <f>'[3]2005'!$F$141</f>
        <v>8.3618227642180987</v>
      </c>
      <c r="I5" s="138">
        <f>'[3]2010'!$F$141</f>
        <v>9.7407388896575391</v>
      </c>
      <c r="J5" s="138">
        <f>'[3]2019'!$F$141</f>
        <v>8.5504128585394081</v>
      </c>
      <c r="K5" s="139">
        <f>D5/(H5+D5)</f>
        <v>2.1562850546146681E-2</v>
      </c>
      <c r="L5" s="139">
        <f t="shared" ref="L5:M5" si="1">E5/(I5+E5)</f>
        <v>1.872030829767447E-2</v>
      </c>
      <c r="M5" s="139">
        <f t="shared" si="1"/>
        <v>2.1362017550272887E-2</v>
      </c>
    </row>
    <row r="6" spans="1:14" x14ac:dyDescent="0.2">
      <c r="B6" s="185"/>
      <c r="C6" s="186"/>
      <c r="D6" s="174"/>
      <c r="E6" s="174"/>
      <c r="F6" s="174"/>
      <c r="G6" s="132"/>
      <c r="H6" s="175"/>
      <c r="I6" s="175"/>
      <c r="J6" s="175"/>
      <c r="K6" s="176"/>
      <c r="L6" s="176"/>
      <c r="M6" s="176"/>
      <c r="N6" s="132"/>
    </row>
    <row r="7" spans="1:14" x14ac:dyDescent="0.2">
      <c r="A7" s="177" t="s">
        <v>97</v>
      </c>
      <c r="B7" s="185" t="s">
        <v>98</v>
      </c>
      <c r="C7" s="186" t="s">
        <v>100</v>
      </c>
      <c r="D7" s="187">
        <v>0.3</v>
      </c>
      <c r="E7" s="178"/>
      <c r="F7" s="177"/>
    </row>
    <row r="8" spans="1:14" x14ac:dyDescent="0.2">
      <c r="A8" s="177"/>
      <c r="B8" s="177"/>
      <c r="C8" s="177"/>
      <c r="D8" s="177"/>
      <c r="E8" s="177"/>
      <c r="F8" s="177"/>
    </row>
    <row r="9" spans="1:14" ht="15" x14ac:dyDescent="0.25">
      <c r="A9" s="179"/>
      <c r="B9" s="132"/>
      <c r="C9" s="132"/>
      <c r="D9" s="132"/>
      <c r="E9" s="132"/>
      <c r="F9" s="132"/>
    </row>
    <row r="10" spans="1:14" x14ac:dyDescent="0.2">
      <c r="A10" s="180"/>
      <c r="B10" s="173"/>
      <c r="C10" s="181"/>
      <c r="D10" s="181"/>
      <c r="E10" s="181"/>
      <c r="F10" s="181"/>
    </row>
    <row r="11" spans="1:14" x14ac:dyDescent="0.2">
      <c r="A11" s="180"/>
      <c r="B11" s="181"/>
      <c r="C11" s="181"/>
      <c r="D11" s="181"/>
      <c r="E11" s="181"/>
      <c r="F11" s="181"/>
    </row>
    <row r="12" spans="1:14" x14ac:dyDescent="0.2">
      <c r="A12" s="180"/>
      <c r="B12" s="181"/>
      <c r="C12" s="181"/>
      <c r="D12" s="181"/>
      <c r="E12" s="181"/>
      <c r="F12" s="181"/>
    </row>
    <row r="13" spans="1:14" x14ac:dyDescent="0.2">
      <c r="A13" s="180"/>
      <c r="B13" s="181"/>
      <c r="C13" s="181"/>
      <c r="D13" s="181"/>
      <c r="E13" s="181"/>
      <c r="F13" s="181"/>
    </row>
    <row r="14" spans="1:14" ht="12.75" customHeight="1" x14ac:dyDescent="0.2">
      <c r="A14" s="182"/>
      <c r="B14" s="182"/>
      <c r="C14" s="182"/>
      <c r="D14" s="183"/>
      <c r="E14" s="183"/>
      <c r="F14" s="183"/>
    </row>
    <row r="15" spans="1:14" x14ac:dyDescent="0.2">
      <c r="A15" s="182"/>
      <c r="B15" s="182"/>
      <c r="C15" s="182"/>
      <c r="D15" s="180"/>
      <c r="E15" s="180"/>
      <c r="F15" s="183"/>
    </row>
    <row r="16" spans="1:14" x14ac:dyDescent="0.2">
      <c r="A16" s="173"/>
      <c r="B16" s="166"/>
      <c r="C16" s="173"/>
      <c r="D16" s="167"/>
      <c r="E16" s="168"/>
      <c r="F16" s="173"/>
    </row>
    <row r="17" spans="1:6" x14ac:dyDescent="0.2">
      <c r="A17" s="173"/>
      <c r="B17" s="168"/>
      <c r="C17" s="173"/>
      <c r="D17" s="166"/>
      <c r="E17" s="168"/>
      <c r="F17" s="173"/>
    </row>
    <row r="18" spans="1:6" x14ac:dyDescent="0.2">
      <c r="A18" s="132"/>
      <c r="B18" s="132"/>
      <c r="C18" s="132"/>
      <c r="D18" s="132"/>
      <c r="E18" s="132"/>
      <c r="F18" s="132"/>
    </row>
    <row r="19" spans="1:6" x14ac:dyDescent="0.2">
      <c r="A19" s="177"/>
      <c r="B19" s="177"/>
      <c r="C19" s="177"/>
      <c r="D19" s="177"/>
      <c r="E19" s="177"/>
      <c r="F19" s="177"/>
    </row>
    <row r="20" spans="1:6" x14ac:dyDescent="0.2">
      <c r="A20" s="177"/>
      <c r="B20" s="177"/>
      <c r="C20" s="177"/>
      <c r="D20" s="177"/>
      <c r="E20" s="177"/>
      <c r="F20" s="177"/>
    </row>
    <row r="21" spans="1:6" x14ac:dyDescent="0.2">
      <c r="A21" s="177"/>
      <c r="B21" s="177"/>
      <c r="C21" s="177"/>
      <c r="D21" s="177"/>
      <c r="E21" s="177"/>
      <c r="F21" s="177"/>
    </row>
    <row r="33" spans="8:9" x14ac:dyDescent="0.2">
      <c r="H33" s="61"/>
      <c r="I33" s="61"/>
    </row>
  </sheetData>
  <mergeCells count="2">
    <mergeCell ref="H2:J2"/>
    <mergeCell ref="K2:M2"/>
  </mergeCells>
  <hyperlinks>
    <hyperlink ref="B2" r:id="rId1" xr:uid="{8BBCE798-8DC5-4C56-940F-1A2831AD38E3}"/>
  </hyperlinks>
  <pageMargins left="0.7" right="0.7" top="0.78740157499999996" bottom="0.78740157499999996" header="0.3" footer="0.3"/>
  <pageSetup paperSize="9" orientation="portrait"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D8A14644E82B84E961AE4815488DB75" ma:contentTypeVersion="3" ma:contentTypeDescription="Create a new document." ma:contentTypeScope="" ma:versionID="9bc3880500417d57ccd0e7aa1058aceb">
  <xsd:schema xmlns:xsd="http://www.w3.org/2001/XMLSchema" xmlns:xs="http://www.w3.org/2001/XMLSchema" xmlns:p="http://schemas.microsoft.com/office/2006/metadata/properties" xmlns:ns2="d7d67651-dabb-4942-a920-bbd8d1865ca3" xmlns:ns3="0ca66001-fc9a-4c3c-9061-a293c2d89eaa" targetNamespace="http://schemas.microsoft.com/office/2006/metadata/properties" ma:root="true" ma:fieldsID="032e0a23ccac36cf41c55f38d408623f" ns2:_="" ns3:_="">
    <xsd:import namespace="d7d67651-dabb-4942-a920-bbd8d1865ca3"/>
    <xsd:import namespace="0ca66001-fc9a-4c3c-9061-a293c2d89eaa"/>
    <xsd:element name="properties">
      <xsd:complexType>
        <xsd:sequence>
          <xsd:element name="documentManagement">
            <xsd:complexType>
              <xsd:all>
                <xsd:element ref="ns2:SharedWithUsers" minOccurs="0"/>
                <xsd:element ref="ns3:hpsTask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7d67651-dabb-4942-a920-bbd8d1865ca3"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ca66001-fc9a-4c3c-9061-a293c2d89eaa" elementFormDefault="qualified">
    <xsd:import namespace="http://schemas.microsoft.com/office/2006/documentManagement/types"/>
    <xsd:import namespace="http://schemas.microsoft.com/office/infopath/2007/PartnerControls"/>
    <xsd:element name="hpsTasks" ma:index="9" nillable="true" ma:displayName="Arbeitspakete" ma:list="{94818b2c-c1d6-420e-9716-17fc3a74c162}" ma:internalName="hpsTasks" ma:showField="Title">
      <xsd:simpleType>
        <xsd:restriction base="dms:Lookup"/>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hpsTasks xmlns="0ca66001-fc9a-4c3c-9061-a293c2d89eaa">2</hpsTasks>
  </documentManagement>
</p:properties>
</file>

<file path=customXml/itemProps1.xml><?xml version="1.0" encoding="utf-8"?>
<ds:datastoreItem xmlns:ds="http://schemas.openxmlformats.org/officeDocument/2006/customXml" ds:itemID="{37520B73-0A44-4EEA-8EAE-E22EA9DED0C0}"/>
</file>

<file path=customXml/itemProps2.xml><?xml version="1.0" encoding="utf-8"?>
<ds:datastoreItem xmlns:ds="http://schemas.openxmlformats.org/officeDocument/2006/customXml" ds:itemID="{922AD934-F706-40B1-81A6-5E27999B7D90}"/>
</file>

<file path=customXml/itemProps3.xml><?xml version="1.0" encoding="utf-8"?>
<ds:datastoreItem xmlns:ds="http://schemas.openxmlformats.org/officeDocument/2006/customXml" ds:itemID="{3E2A5951-E3CB-41FB-9C8B-0697FCFE4B88}"/>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Radni listovi</vt:lpstr>
      </vt:variant>
      <vt:variant>
        <vt:i4>8</vt:i4>
      </vt:variant>
    </vt:vector>
  </HeadingPairs>
  <TitlesOfParts>
    <vt:vector size="8" baseType="lpstr">
      <vt:lpstr>read me</vt:lpstr>
      <vt:lpstr>Summary table for all TC </vt:lpstr>
      <vt:lpstr>TC summary 2K Hg, PCB</vt:lpstr>
      <vt:lpstr>calc. det. 2K Hg, PCB</vt:lpstr>
      <vt:lpstr>TC summary 2D3b PM10, TSP</vt:lpstr>
      <vt:lpstr>calc. det. 2D3b PM10, TSP</vt:lpstr>
      <vt:lpstr>TC summary 2D3f NMVOC</vt:lpstr>
      <vt:lpstr>calc. det. 2D3f NMVOC</vt:lpstr>
    </vt:vector>
  </TitlesOfParts>
  <Company>Umweltbundeamt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ME-TC RE-IPPU-2021_v2</dc:title>
  <dc:creator>Mareckova Katarina</dc:creator>
  <cp:lastModifiedBy>Mirela Poljanac</cp:lastModifiedBy>
  <dcterms:created xsi:type="dcterms:W3CDTF">2017-06-20T08:41:46Z</dcterms:created>
  <dcterms:modified xsi:type="dcterms:W3CDTF">2021-06-28T09:34:04Z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0x0101006D8A14644E82B84E961AE4815488DB75</vt:lpwstr>
  </property>
</Properties>
</file>